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9"/>
  <workbookPr showInkAnnotation="0" autoCompressPictures="0"/>
  <mc:AlternateContent xmlns:mc="http://schemas.openxmlformats.org/markup-compatibility/2006">
    <mc:Choice Requires="x15">
      <x15ac:absPath xmlns:x15ac="http://schemas.microsoft.com/office/spreadsheetml/2010/11/ac" url="/Users/leastrohm/Google Drive/Ethix/Projekte/Produkte/DEFINITIV_WEBSITE/"/>
    </mc:Choice>
  </mc:AlternateContent>
  <xr:revisionPtr revIDLastSave="0" documentId="8_{0741C1DB-D995-BD44-A19E-F58C3C8DA9E6}" xr6:coauthVersionLast="47" xr6:coauthVersionMax="47" xr10:uidLastSave="{00000000-0000-0000-0000-000000000000}"/>
  <bookViews>
    <workbookView xWindow="0" yWindow="500" windowWidth="28800" windowHeight="16540" xr2:uid="{00000000-000D-0000-FFFF-FFFF00000000}"/>
  </bookViews>
  <sheets>
    <sheet name="Screening" sheetId="2" r:id="rId1"/>
    <sheet name="Report" sheetId="4" r:id="rId2"/>
    <sheet name="_Data" sheetId="5" r:id="rId3"/>
  </sheets>
  <definedNames>
    <definedName name="_xlnm.Print_Area" localSheetId="1">Report!$B$1:$L$40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R21" i="2" l="1"/>
  <c r="Q21" i="2"/>
  <c r="B21" i="2"/>
  <c r="F19" i="4" s="1"/>
  <c r="T5" i="2"/>
  <c r="B8" i="2"/>
  <c r="B19" i="4" s="1"/>
  <c r="B26" i="4"/>
  <c r="B27" i="4"/>
  <c r="C27" i="4"/>
  <c r="D27" i="4"/>
  <c r="B28" i="4"/>
  <c r="B29" i="4"/>
  <c r="C29" i="4"/>
  <c r="D29" i="4"/>
  <c r="C17" i="2"/>
  <c r="O18" i="2"/>
  <c r="O16" i="2"/>
  <c r="C15" i="2"/>
  <c r="H25" i="4"/>
  <c r="H26" i="4"/>
  <c r="H24" i="4"/>
  <c r="G25" i="4"/>
  <c r="G26" i="4"/>
  <c r="G24" i="4"/>
  <c r="F26" i="4"/>
  <c r="F25" i="4"/>
  <c r="F24" i="4"/>
  <c r="F22" i="4"/>
  <c r="F21" i="4"/>
  <c r="F23" i="4"/>
  <c r="F20" i="4"/>
  <c r="C25" i="4"/>
  <c r="C24" i="4"/>
  <c r="B25" i="4"/>
  <c r="B24" i="4"/>
  <c r="B23" i="4"/>
  <c r="B20" i="4"/>
  <c r="B22" i="4"/>
  <c r="B21" i="4"/>
  <c r="O10" i="2"/>
  <c r="O11" i="2"/>
  <c r="B5" i="4" l="1"/>
  <c r="K12" i="4"/>
  <c r="K11" i="4"/>
  <c r="C22" i="4" l="1"/>
  <c r="G21" i="4"/>
  <c r="G22" i="4"/>
  <c r="H21" i="4"/>
  <c r="H22" i="4"/>
  <c r="D24" i="4"/>
  <c r="D25" i="4"/>
  <c r="C21" i="4"/>
  <c r="C5" i="5"/>
  <c r="B5" i="5"/>
  <c r="C43" i="5"/>
  <c r="C44" i="5"/>
  <c r="C45" i="5"/>
  <c r="C46" i="5"/>
  <c r="C47" i="5"/>
  <c r="C48" i="5"/>
  <c r="C49" i="5"/>
  <c r="C50" i="5"/>
  <c r="C51" i="5"/>
  <c r="C52" i="5"/>
  <c r="C54" i="5"/>
  <c r="C55" i="5"/>
  <c r="C56" i="5"/>
  <c r="C57" i="5"/>
  <c r="C58" i="5"/>
  <c r="C59" i="5"/>
  <c r="C60" i="5"/>
  <c r="C61" i="5"/>
  <c r="C62" i="5"/>
  <c r="C63" i="5"/>
  <c r="C42" i="5"/>
  <c r="C12" i="2"/>
  <c r="C22" i="2"/>
  <c r="C25" i="2"/>
  <c r="B9" i="5" l="1"/>
  <c r="C8" i="5" s="1"/>
  <c r="C9" i="5" s="1"/>
  <c r="C29" i="2"/>
  <c r="D22" i="4"/>
  <c r="D21" i="4"/>
  <c r="E63" i="5" l="1"/>
  <c r="D61" i="5"/>
  <c r="E62" i="5"/>
  <c r="E56" i="5"/>
  <c r="D42" i="5"/>
  <c r="D56" i="5"/>
  <c r="E60" i="5"/>
  <c r="E42" i="5"/>
  <c r="D62" i="5"/>
  <c r="D58" i="5"/>
  <c r="E61" i="5"/>
  <c r="D59" i="5"/>
  <c r="D55" i="5"/>
  <c r="E58" i="5"/>
  <c r="D63" i="5"/>
  <c r="D57" i="5"/>
  <c r="D60" i="5"/>
  <c r="E55" i="5"/>
  <c r="E57" i="5"/>
  <c r="E59" i="5"/>
  <c r="O27" i="2"/>
  <c r="O23" i="2"/>
  <c r="O24" i="2"/>
  <c r="O26" i="2"/>
  <c r="O28" i="2"/>
  <c r="O13" i="2"/>
  <c r="O14" i="2"/>
  <c r="C9" i="2"/>
  <c r="C19" i="2" s="1"/>
  <c r="Q8" i="2"/>
  <c r="R8" i="2"/>
  <c r="Q20" i="2"/>
  <c r="P16" i="2" l="1"/>
  <c r="P18" i="2"/>
  <c r="P13" i="2"/>
  <c r="C49" i="4"/>
  <c r="P10" i="2"/>
  <c r="R18" i="2" l="1"/>
  <c r="R17" i="2" s="1"/>
  <c r="Q18" i="2"/>
  <c r="Q17" i="2" s="1"/>
  <c r="P17" i="2"/>
  <c r="R16" i="2"/>
  <c r="R15" i="2" s="1"/>
  <c r="Q16" i="2"/>
  <c r="Q15" i="2" s="1"/>
  <c r="P15" i="2"/>
  <c r="F51" i="5"/>
  <c r="P26" i="2"/>
  <c r="P24" i="2"/>
  <c r="P23" i="2"/>
  <c r="P28" i="2"/>
  <c r="P27" i="2"/>
  <c r="P11" i="2"/>
  <c r="P14" i="2"/>
  <c r="P12" i="2" s="1"/>
  <c r="G47" i="5" l="1"/>
  <c r="G45" i="5"/>
  <c r="F48" i="5"/>
  <c r="G42" i="5"/>
  <c r="G49" i="5"/>
  <c r="F46" i="5"/>
  <c r="F43" i="5"/>
  <c r="G50" i="5"/>
  <c r="P22" i="2"/>
  <c r="G48" i="5"/>
  <c r="F47" i="5"/>
  <c r="G43" i="5"/>
  <c r="P25" i="2"/>
  <c r="G44" i="5"/>
  <c r="F50" i="5"/>
  <c r="G46" i="5"/>
  <c r="F42" i="5"/>
  <c r="I42" i="5" s="1"/>
  <c r="F52" i="5"/>
  <c r="G52" i="5"/>
  <c r="F44" i="5"/>
  <c r="F49" i="5"/>
  <c r="G51" i="5"/>
  <c r="F45" i="5"/>
  <c r="Q23" i="2"/>
  <c r="R23" i="2"/>
  <c r="R24" i="2"/>
  <c r="Q24" i="2"/>
  <c r="Q28" i="2"/>
  <c r="R28" i="2"/>
  <c r="R26" i="2"/>
  <c r="Q26" i="2"/>
  <c r="R27" i="2"/>
  <c r="Q27" i="2"/>
  <c r="Q10" i="2"/>
  <c r="R10" i="2"/>
  <c r="R13" i="2"/>
  <c r="Q13" i="2"/>
  <c r="Q14" i="2"/>
  <c r="R14" i="2"/>
  <c r="P9" i="2"/>
  <c r="P19" i="2" s="1"/>
  <c r="P6" i="2" s="1"/>
  <c r="R11" i="2"/>
  <c r="Q11" i="2"/>
  <c r="P29" i="2" l="1"/>
  <c r="S6" i="2" s="1"/>
  <c r="T6" i="2" s="1"/>
  <c r="Q12" i="2"/>
  <c r="Q9" i="2"/>
  <c r="R12" i="2"/>
  <c r="Q25" i="2"/>
  <c r="Q22" i="2"/>
  <c r="R25" i="2"/>
  <c r="R22" i="2"/>
  <c r="R9" i="2"/>
  <c r="Q19" i="2" l="1"/>
  <c r="R19" i="2"/>
  <c r="R29" i="2"/>
  <c r="Q29" i="2"/>
  <c r="C6" i="5"/>
  <c r="F63" i="5" s="1"/>
  <c r="I63" i="5" s="1"/>
  <c r="L12" i="4"/>
  <c r="C7" i="5" l="1"/>
  <c r="G63" i="5" s="1"/>
  <c r="C10" i="5"/>
  <c r="C11" i="5" s="1"/>
  <c r="F57" i="5"/>
  <c r="I57" i="5" s="1"/>
  <c r="F60" i="5"/>
  <c r="I60" i="5" s="1"/>
  <c r="F56" i="5"/>
  <c r="I56" i="5" s="1"/>
  <c r="F55" i="5"/>
  <c r="I55" i="5" s="1"/>
  <c r="F58" i="5"/>
  <c r="I58" i="5" s="1"/>
  <c r="F54" i="5"/>
  <c r="F59" i="5"/>
  <c r="I59" i="5" s="1"/>
  <c r="F53" i="5"/>
  <c r="B6" i="5"/>
  <c r="D44" i="5" s="1"/>
  <c r="I44" i="5" s="1"/>
  <c r="L11" i="4"/>
  <c r="D43" i="5"/>
  <c r="I43" i="5" s="1"/>
  <c r="D51" i="5"/>
  <c r="I51" i="5" s="1"/>
  <c r="D52" i="5"/>
  <c r="I52" i="5" s="1"/>
  <c r="D6" i="5"/>
  <c r="L13" i="4"/>
  <c r="F62" i="5"/>
  <c r="I62" i="5" s="1"/>
  <c r="F61" i="5"/>
  <c r="I61" i="5" s="1"/>
  <c r="B7" i="5" l="1"/>
  <c r="E52" i="5" s="1"/>
  <c r="B10" i="5"/>
  <c r="B11" i="5" s="1"/>
  <c r="D48" i="5"/>
  <c r="I48" i="5" s="1"/>
  <c r="D54" i="5"/>
  <c r="I54" i="5" s="1"/>
  <c r="D53" i="5"/>
  <c r="I53" i="5" s="1"/>
  <c r="D45" i="5"/>
  <c r="I45" i="5" s="1"/>
  <c r="D46" i="5"/>
  <c r="I46" i="5" s="1"/>
  <c r="D47" i="5"/>
  <c r="I47" i="5" s="1"/>
  <c r="D49" i="5"/>
  <c r="I49" i="5" s="1"/>
  <c r="D50" i="5"/>
  <c r="I50" i="5" s="1"/>
  <c r="G54" i="5"/>
  <c r="G58" i="5"/>
  <c r="G57" i="5"/>
  <c r="G53" i="5"/>
  <c r="G55" i="5"/>
  <c r="G59" i="5"/>
  <c r="G60" i="5"/>
  <c r="G56" i="5"/>
  <c r="E49" i="5"/>
  <c r="G62" i="5"/>
  <c r="G61" i="5"/>
  <c r="I64" i="5"/>
  <c r="E46" i="5" l="1"/>
  <c r="E47" i="5"/>
  <c r="E43" i="5"/>
  <c r="E48" i="5"/>
  <c r="E53" i="5"/>
  <c r="E54" i="5"/>
  <c r="E45" i="5"/>
  <c r="E44" i="5"/>
  <c r="E51" i="5"/>
  <c r="E50" i="5"/>
</calcChain>
</file>

<file path=xl/sharedStrings.xml><?xml version="1.0" encoding="utf-8"?>
<sst xmlns="http://schemas.openxmlformats.org/spreadsheetml/2006/main" count="140" uniqueCount="114">
  <si>
    <t xml:space="preserve"> </t>
  </si>
  <si>
    <t>TOTAL TEAM CRITERIA</t>
  </si>
  <si>
    <t>Diagnostic</t>
  </si>
  <si>
    <t>Calculation after removal of unrated items</t>
  </si>
  <si>
    <t>TOTAL WORKPLACE ETHICS CRITERIA</t>
  </si>
  <si>
    <t>© ethix - Lab für Innovationsethik</t>
  </si>
  <si>
    <t/>
  </si>
  <si>
    <t>weight</t>
  </si>
  <si>
    <t>score</t>
  </si>
  <si>
    <t>weighted score done</t>
  </si>
  <si>
    <t>weighted not done</t>
  </si>
  <si>
    <t>1-score</t>
  </si>
  <si>
    <t>Label</t>
  </si>
  <si>
    <t>starts-at</t>
  </si>
  <si>
    <t>stops-at</t>
  </si>
  <si>
    <t>Percentage</t>
  </si>
  <si>
    <t>Alternate</t>
  </si>
  <si>
    <t>Label Height</t>
  </si>
  <si>
    <t>Score</t>
  </si>
  <si>
    <t>Ethix Scoreboard©</t>
  </si>
  <si>
    <t>Scoreboard© details</t>
  </si>
  <si>
    <t>Value</t>
  </si>
  <si>
    <t>Confiance et données (Interne)</t>
  </si>
  <si>
    <t>Les employé-es sont-ils informés des données récoltées sur eux ?</t>
  </si>
  <si>
    <t>Les employé.e.s peuvent-ils participer aux choix d’outils numériques ?</t>
  </si>
  <si>
    <t>Compétences en transition (Interne)</t>
  </si>
  <si>
    <t>Les employé.e.s sont-ils accompagnés pour apprendre à utiliser les outils numériques ?</t>
  </si>
  <si>
    <t xml:space="preserve">L'entreprise se prépare-t-elle à l'évolution technologique dans son domaine d'activités et met-elle en place les mesures nécessaires pour ses employé.e.s? </t>
  </si>
  <si>
    <t>Non, ces informations ne sont pas transmises aux employé.e.s</t>
  </si>
  <si>
    <t>Il ou elle peut avoir les informations sur demande mais celles-ci ne sont pas données d’office</t>
  </si>
  <si>
    <t>Oui, les informations relatives à la récolte et à l’usage des données sont en accès libre et il ou elle peut donc les consulter à tout moment</t>
  </si>
  <si>
    <t>Oui, en libre accès et la lecture de ces informations est obligatoire.</t>
  </si>
  <si>
    <t xml:space="preserve">Oui, les informations relatives à la récolte et à l’usage des données sont en accès libre et la lecture de ces informations est obligatoire. En cas de modification de cette politique, il ou elle sera prévenu et devra en prendre connaissance </t>
  </si>
  <si>
    <t>Non, la décision d'implémentation d'outils digitaux se prend de manière unilatérale par la direction</t>
  </si>
  <si>
    <t xml:space="preserve">Non, les  experts du domaine concerné (ex. département IT) recommandent l'implémentation d'outils digitaux et la décision de les implémenter est prise par la direction sans consultation des employé.e.s au préalable. </t>
  </si>
  <si>
    <t>Non, ce sont les expert.es du domaine (ex. département IT) qui prennent ces décisions</t>
  </si>
  <si>
    <t>Les expert.es du domaine (ex. département IT) décident des outils digitaux à implémenter mais ils ou elles les présentent d'abord à un groupe choisi de collaborateur.trices ayant leur mot à dire avant l'implémentation</t>
  </si>
  <si>
    <t>Une consultation ouverte avec tout.e.s les collaborateur.trices est tenue et la décision d’implémenter une mesure n’est pas prise de manière unilatérale</t>
  </si>
  <si>
    <t>Aucune mesure d’accompagnement n’est prévue. Il est estimé qu’il est de l’obligation du collaborateur.trice  d’apprendre à développer ses compétences seul</t>
  </si>
  <si>
    <t>Le collaborateur.trice peut se renseigner auprès du Help desk IT</t>
  </si>
  <si>
    <t>Des tutoriels d’utilisation sont prévus pour permettre au collaborateur.trice d’apprendre à les utiliser de manière autonome dans un délai donné.</t>
  </si>
  <si>
    <t>Dès l’implémentation d’un nouvel outil numérique, une structure unique est mise en place pour permettre aux collaborateur.trices de se l’approprier. Le collaborateur.trice peut en permanence poser des questions s’il ou elle rencontre des difficultés.</t>
  </si>
  <si>
    <t>Dès l’implémentation d’un nouvel outil numérique, une structure qui varie selon le niveau de compétence du collaborateur.trice est mise en place pour permettre aux collaborateur.trices de se l’approprier. Le collaborateur.trice peut en permanence poser des questions s’il ou elle rencontre des difficultés.</t>
  </si>
  <si>
    <t>L’entreprise estime qu’il est du devoir du collaborateur.trice de se renseigner et de se mettre à jour.</t>
  </si>
  <si>
    <t xml:space="preserve">L'entreprise encourage ses collaborateur.trice à suivre des formations mais ne leur apporte aucun soutient financer partiulier pour ce faire. </t>
  </si>
  <si>
    <t xml:space="preserve">L'entreprise encourage ses collaborateur.trice à suivre des formations qu'elle aide à financer.  </t>
  </si>
  <si>
    <t xml:space="preserve">L'entreprise encourage ses collaborateur.trices à suivre des formations qu'elle finance entièrement. Les heures effectuées par les collaborateur.trices ne sont cependant pas rémunérées. 
</t>
  </si>
  <si>
    <t xml:space="preserve">L'entreprise encourage ses collaborateur.trices à suivre des formations qu'elle finance entièrement. Les heures effectuées par les collaborateur.trices sont rémunérées. </t>
  </si>
  <si>
    <t>Durabilité numérique (Interne)</t>
  </si>
  <si>
    <t>L’impact environnemental de des outils numériques de l'entreprise est-il évalué ?</t>
  </si>
  <si>
    <t>Contrôle des Employé.e.s</t>
  </si>
  <si>
    <t>Dans le cas où vous utilisez des outils de contrôle de performance, ceux-ci sont-ils susceptibles de mettre les collaborateur.trices sous pression ?</t>
  </si>
  <si>
    <t xml:space="preserve">Non, l'entreprise n'a aucune idée de l’impact environnemental de ses outils numériques </t>
  </si>
  <si>
    <t xml:space="preserve">L'entreprise n'a pas à proprement parler de métriques sur les impacts environnementaux de ses outils numériques, mais elle s'interroge globalement sur ceux.ci. </t>
  </si>
  <si>
    <t>L'entreprise possède effectivement des métriques mais celles-ci lui donnent une indication sur son impact environnemental global</t>
  </si>
  <si>
    <t>Oui, l'entreprise a développé des métriques assez précises pour évaluer l’impact environnemental de ses outils numériques</t>
  </si>
  <si>
    <t>Oui, l'entreprise a développé des métriques précises pour évaluer l’impact environnemental de ses outils numériques et les observe de manière rigoureuse</t>
  </si>
  <si>
    <t xml:space="preserve">Les outils de contrôle de performance utilisés exercent volontairement une pression sur les collaborateur.trice.s qui ne sont pas pleinement informés sur leur fonctionnement. </t>
  </si>
  <si>
    <t xml:space="preserve">Les outils de contrôle de performance utilisés contribuent à exercer une pression sur les collaborateur.trice.s qui ne sont pas pleinement informés sur leur fonctionnement. </t>
  </si>
  <si>
    <t xml:space="preserve">Les outils de contrôle de performance utilisés contribuent à exercer une pression sur les collaborateur.trice.s. Ils /elles sont  informés sur le fonctionnement de ces outils. </t>
  </si>
  <si>
    <t xml:space="preserve">Les outils de contrôle de performance utilisés ne contribuent pas à exercer une pression sur les collaborateur.trice.s. De plus, ils /elles sont  informés sur le fonctionnement de ces outils. </t>
  </si>
  <si>
    <t xml:space="preserve">Aucun outil de contrôle de performance n'est utilisé. </t>
  </si>
  <si>
    <t>Confiance et données (Produit)</t>
  </si>
  <si>
    <t>Impact sur les individus et la société (Produit)</t>
  </si>
  <si>
    <t>Le consentement des utilisateur.trices pour la récolte des données et leur utilisation est-il demandé et obtenu de manière claire et honnête ?</t>
  </si>
  <si>
    <t>L’entreprise a-t-elle mis en œuvre une politique qui vise à récolter le moins de données possibles sur les utilisateurs (privacy by design)?</t>
  </si>
  <si>
    <t>L’entreprise s'assure-t-elle que son produit n’ait pas d’impact néfaste sur l’utilisateur ?</t>
  </si>
  <si>
    <t>L’entreprise s’assre-t-elle que de potentiels détournements d’usage de son produit ne sont pas possibles ?</t>
  </si>
  <si>
    <t xml:space="preserve">L'entreprise a-t-elle mise en place des structures pour s'assurer que son produit n'ait pas d'impact néfaste sur la vie en société ? </t>
  </si>
  <si>
    <t>Aucun consentement n'a été demandé</t>
  </si>
  <si>
    <t xml:space="preserve">Le consentement a été demandé et obtenu en orientant volontairement l'utilisateur.trice dans son choix. </t>
  </si>
  <si>
    <t>Le consentement a été demandé et obtenu alors qu'il était possible pour l'utilisateur.trice de consulter les informations sur la récolte et l’usage des données</t>
  </si>
  <si>
    <t>Le consentement a été demandé et obtenu suite à la lecture obligatoire des informations sur la récolte et l’usage des données</t>
  </si>
  <si>
    <t xml:space="preserve">Le consentement a été demandé et obtenu suite à la lecture obligatoire des informations sur la récolte et l’usage des données qui sont en libre accès. En cas de modification de cette politique, il ou elle sera prévenu et devra en prendre connaissance. </t>
  </si>
  <si>
    <t xml:space="preserve">Non, un maximum de données de toutes sources est récolté afin d’avoir l’éventail de choix le plus large possible quant à leur utilisation. </t>
  </si>
  <si>
    <t>Les données récoltées sont majoritairemement récoltées sans objectif clairment prédéfini. La récolte inclue également un certain nombre de données sans lien prédéfini avec le produit</t>
  </si>
  <si>
    <t>Uniquement les données en lien avec l'activité de l'entreprise ont été récoltées bien que la récolte n'ait pas été faite en fonction d'un objectif prédéfini</t>
  </si>
  <si>
    <t>Uniquement les données en lien avec un objectif clairement prédéfini ont été récoltées</t>
  </si>
  <si>
    <t xml:space="preserve">Oui, une stratégie 'privacy by design' est en vigueur. C'est à dire la collection des données se concentre uniquement sur celles absolument nécessaires à la poursuite d'un objectif clairement prédéfini. </t>
  </si>
  <si>
    <t xml:space="preserve">
Non, aucune réflexion sur les problèmes potentiels que pourrait créer le produit / service n'est faite. </t>
  </si>
  <si>
    <t xml:space="preserve">Dans le cadre du contrôle de conformité, l'entreprise réfléchit de manière globale aux potentiels impactes néfastes de tous les domaines de l'entreprises, y inclus les produits. </t>
  </si>
  <si>
    <t xml:space="preserve">Les reponsables du produit sont conscients des problèmes spécifiques que pourrait entraîner le produit / service mais n'entreprennent rien. </t>
  </si>
  <si>
    <t>Oui, les responsables du produit ont identifié les problèmes potentiels et rendent les utilisateurs attentifs à ceux-ci</t>
  </si>
  <si>
    <t>Oui, les résponsables du produit ont identifié et ont pris des mesures concrètes de manière à ce que le produit/service ne soit pas néfaste pour l’utilisateur.trice</t>
  </si>
  <si>
    <t>Non, aucune  disposition n'est prise pour limiter les usages potentiellement néfastes.</t>
  </si>
  <si>
    <t>Les client.e.s sont informés quant au fait que les usages néfastes ne sont pas permis.</t>
  </si>
  <si>
    <t xml:space="preserve">Une fois acquis par le client, l'entreprse n'a plus de contrôle sur ce qu’en font les client.e.s. Toutefois, les client.e.s sont scrupuleusement choisis. </t>
  </si>
  <si>
    <t>L’usage est réglé par un contrat qui rend les usages néfastes du produit / service par un tiers illégaux.</t>
  </si>
  <si>
    <t>L’usage est réglé par un contrat qui rend les usages néfastes pour la société du produit / service illégaux. L’entreprise a un contrôle sur les usages qui sont faits de son produit / service et a anticipé les potentiels usages néfastes afin de les prévenir.</t>
  </si>
  <si>
    <t>Non. L'entreprise n'a pas mis de structure en place pour s'assurer que son produit n'ait pas d'impact néfaste sur la vie en société.</t>
  </si>
  <si>
    <t xml:space="preserve">Non. L'entreprise n'a pas mis de structure en place qui se préoccupe des considérations liées au numérique, mais elle a une structure de compliance qui peut les aborder si besoin.  </t>
  </si>
  <si>
    <t xml:space="preserve">L'entreprise a mis en place une structure de compliance  qui inclus explicitement des considérations liées au numérique </t>
  </si>
  <si>
    <t xml:space="preserve">L'entreprise a mis en place une structure de compliance au sein de laquelle un organisme se préoccupe spécialement de considérations liées au numérique </t>
  </si>
  <si>
    <t>L'entreprise a mis en place une structure indépendante qui se préoccupe uniquement des considérations liées au numérique</t>
  </si>
  <si>
    <t>Produit / service numérique</t>
  </si>
  <si>
    <t>Gouvernance numérique</t>
  </si>
  <si>
    <t>Manquant - Gouvernance numérique</t>
  </si>
  <si>
    <t>Manquant - Produit / Service numérique</t>
  </si>
  <si>
    <t>Produit / Service numérique</t>
  </si>
  <si>
    <t xml:space="preserve">                 Responsabilité numérique</t>
  </si>
  <si>
    <t>Nom de l'entreprise/projet:</t>
  </si>
  <si>
    <t>Pondération</t>
  </si>
  <si>
    <t>Très faible</t>
  </si>
  <si>
    <t>Faible</t>
  </si>
  <si>
    <t>Neutre</t>
  </si>
  <si>
    <t>Fort</t>
  </si>
  <si>
    <t>Très fort</t>
  </si>
  <si>
    <t>Normalisé</t>
  </si>
  <si>
    <t>Score ajusté</t>
  </si>
  <si>
    <t>Commentaires</t>
  </si>
  <si>
    <t>Catégorie</t>
  </si>
  <si>
    <r>
      <rPr>
        <b/>
        <sz val="12"/>
        <rFont val="Hermes"/>
      </rPr>
      <t xml:space="preserve">Mode d'emploi: </t>
    </r>
    <r>
      <rPr>
        <sz val="12"/>
        <rFont val="Hermes"/>
      </rPr>
      <t xml:space="preserve">
1) Répondez aux questions en entrant un score dans la colonne "n" - le score se situe entre 1 et 5
2) Vous pouvez ajuster la pondération pour certaines questions que vous trouvez particulièrement importantes (colonne "c", de 1 à 3)
3) Vous pouvez également ajuster la pondération générale de la catégorie "gouvernance numérique" ou "produits/services" en modifiant le pourcentage en haut à droite (P5 et S5)
=&gt; Vos résultats sont visualisés et résumés dans l'onglet "Report" (en bas de votre fichier excel)</t>
    </r>
  </si>
  <si>
    <t>TOTAL Gouvernance numérique</t>
  </si>
  <si>
    <t>TOTAL Produits et services numériques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</si>
</sst>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yyyy;@"/>
  </numFmts>
  <fonts count="37">
    <font>
      <sz val="10"/>
      <name val="Arial"/>
    </font>
    <font>
      <sz val="10"/>
      <name val="Arial"/>
      <family val="2"/>
    </font>
    <font>
      <sz val="12"/>
      <name val="Arial"/>
      <family val="2"/>
    </font>
    <font>
      <sz val="14"/>
      <name val="Arial"/>
      <family val="2"/>
    </font>
    <font>
      <u/>
      <sz val="10"/>
      <color theme="10"/>
      <name val="Arial"/>
      <family val="2"/>
    </font>
    <font>
      <u/>
      <sz val="10"/>
      <color theme="11"/>
      <name val="Arial"/>
      <family val="2"/>
    </font>
    <font>
      <sz val="10"/>
      <name val="Hermes"/>
    </font>
    <font>
      <sz val="14"/>
      <name val="Hermes"/>
    </font>
    <font>
      <b/>
      <sz val="14"/>
      <name val="Hermes"/>
    </font>
    <font>
      <b/>
      <sz val="14"/>
      <color rgb="FFFF0000"/>
      <name val="Hermes"/>
    </font>
    <font>
      <b/>
      <sz val="10"/>
      <name val="Hermes"/>
    </font>
    <font>
      <sz val="9"/>
      <name val="Hermes"/>
    </font>
    <font>
      <b/>
      <sz val="14"/>
      <color theme="1"/>
      <name val="Hermes"/>
    </font>
    <font>
      <sz val="14"/>
      <color theme="1"/>
      <name val="Hermes"/>
    </font>
    <font>
      <sz val="10"/>
      <color theme="1"/>
      <name val="Hermes"/>
    </font>
    <font>
      <b/>
      <sz val="10"/>
      <color theme="1"/>
      <name val="Hermes"/>
    </font>
    <font>
      <b/>
      <sz val="18"/>
      <color theme="1"/>
      <name val="Hermes"/>
    </font>
    <font>
      <sz val="20"/>
      <color theme="1"/>
      <name val="Hermes"/>
    </font>
    <font>
      <sz val="12"/>
      <color theme="1"/>
      <name val="Hermes"/>
    </font>
    <font>
      <sz val="24"/>
      <name val="Hermes"/>
    </font>
    <font>
      <b/>
      <sz val="10"/>
      <name val="Arial"/>
      <family val="2"/>
    </font>
    <font>
      <sz val="26"/>
      <name val="Hermes"/>
    </font>
    <font>
      <sz val="12"/>
      <color rgb="FFFF0000"/>
      <name val="Hermes"/>
    </font>
    <font>
      <b/>
      <sz val="22"/>
      <name val="Arial"/>
      <family val="2"/>
    </font>
    <font>
      <b/>
      <sz val="20"/>
      <color theme="0"/>
      <name val="Hermes"/>
    </font>
    <font>
      <b/>
      <sz val="20"/>
      <color theme="0"/>
      <name val="Arial"/>
      <family val="2"/>
    </font>
    <font>
      <i/>
      <sz val="18"/>
      <name val="Arial"/>
      <family val="2"/>
    </font>
    <font>
      <sz val="11"/>
      <name val="Hermes"/>
    </font>
    <font>
      <b/>
      <sz val="18"/>
      <name val="Arial"/>
      <family val="2"/>
    </font>
    <font>
      <sz val="18"/>
      <name val="Arial"/>
      <family val="2"/>
    </font>
    <font>
      <sz val="18"/>
      <color theme="1"/>
      <name val="Hermes"/>
    </font>
    <font>
      <b/>
      <sz val="18"/>
      <color theme="0"/>
      <name val="Hermes"/>
    </font>
    <font>
      <b/>
      <sz val="18"/>
      <color theme="0"/>
      <name val="Arial"/>
      <family val="2"/>
    </font>
    <font>
      <i/>
      <sz val="12"/>
      <name val="Arial"/>
      <family val="2"/>
    </font>
    <font>
      <sz val="10"/>
      <color theme="1"/>
      <name val="Arial"/>
      <family val="2"/>
    </font>
    <font>
      <sz val="12"/>
      <name val="Hermes"/>
    </font>
    <font>
      <b/>
      <sz val="12"/>
      <name val="Hermes"/>
    </font>
  </fonts>
  <fills count="16">
    <fill>
      <patternFill patternType="none"/>
    </fill>
    <fill>
      <patternFill patternType="gray125"/>
    </fill>
    <fill>
      <patternFill patternType="solid">
        <fgColor theme="9" tint="0.39997558519241921"/>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E9DAC5"/>
        <bgColor indexed="64"/>
      </patternFill>
    </fill>
    <fill>
      <patternFill patternType="solid">
        <fgColor rgb="FF8EEE68"/>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8EEE68"/>
        <bgColor rgb="FF8EEE68"/>
      </patternFill>
    </fill>
  </fills>
  <borders count="80">
    <border>
      <left/>
      <right/>
      <top/>
      <bottom/>
      <diagonal/>
    </border>
    <border>
      <left/>
      <right style="medium">
        <color auto="1"/>
      </right>
      <top/>
      <bottom style="medium">
        <color auto="1"/>
      </bottom>
      <diagonal/>
    </border>
    <border>
      <left/>
      <right/>
      <top/>
      <bottom style="thin">
        <color auto="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style="hair">
        <color auto="1"/>
      </right>
      <top/>
      <bottom/>
      <diagonal/>
    </border>
    <border>
      <left style="hair">
        <color auto="1"/>
      </left>
      <right style="medium">
        <color theme="1"/>
      </right>
      <top/>
      <bottom/>
      <diagonal/>
    </border>
    <border>
      <left style="medium">
        <color theme="1"/>
      </left>
      <right style="hair">
        <color auto="1"/>
      </right>
      <top/>
      <bottom style="medium">
        <color theme="1"/>
      </bottom>
      <diagonal/>
    </border>
    <border>
      <left style="hair">
        <color auto="1"/>
      </left>
      <right style="medium">
        <color theme="1"/>
      </right>
      <top/>
      <bottom style="medium">
        <color theme="1"/>
      </bottom>
      <diagonal/>
    </border>
    <border>
      <left style="medium">
        <color theme="1"/>
      </left>
      <right style="hair">
        <color auto="1"/>
      </right>
      <top style="medium">
        <color theme="1"/>
      </top>
      <bottom/>
      <diagonal/>
    </border>
    <border>
      <left style="hair">
        <color auto="1"/>
      </left>
      <right style="medium">
        <color theme="1"/>
      </right>
      <top style="medium">
        <color theme="1"/>
      </top>
      <bottom/>
      <diagonal/>
    </border>
    <border>
      <left/>
      <right/>
      <top/>
      <bottom style="hair">
        <color auto="1"/>
      </bottom>
      <diagonal/>
    </border>
    <border>
      <left/>
      <right/>
      <top style="hair">
        <color auto="1"/>
      </top>
      <bottom/>
      <diagonal/>
    </border>
    <border>
      <left/>
      <right style="medium">
        <color rgb="FF002060"/>
      </right>
      <top/>
      <bottom/>
      <diagonal/>
    </border>
    <border>
      <left/>
      <right/>
      <top/>
      <bottom style="medium">
        <color rgb="FFC00000"/>
      </bottom>
      <diagonal/>
    </border>
    <border>
      <left/>
      <right style="medium">
        <color rgb="FFC00000"/>
      </right>
      <top style="medium">
        <color rgb="FFC00000"/>
      </top>
      <bottom/>
      <diagonal/>
    </border>
    <border>
      <left/>
      <right style="medium">
        <color rgb="FFC00000"/>
      </right>
      <top/>
      <bottom style="medium">
        <color rgb="FFC00000"/>
      </bottom>
      <diagonal/>
    </border>
    <border>
      <left/>
      <right style="medium">
        <color theme="6" tint="-0.499984740745262"/>
      </right>
      <top/>
      <bottom/>
      <diagonal/>
    </border>
    <border>
      <left/>
      <right style="hair">
        <color auto="1"/>
      </right>
      <top/>
      <bottom style="medium">
        <color theme="6" tint="-0.499984740745262"/>
      </bottom>
      <diagonal/>
    </border>
    <border>
      <left style="hair">
        <color auto="1"/>
      </left>
      <right/>
      <top/>
      <bottom style="medium">
        <color theme="6" tint="-0.499984740745262"/>
      </bottom>
      <diagonal/>
    </border>
    <border>
      <left/>
      <right/>
      <top/>
      <bottom style="medium">
        <color theme="6" tint="-0.499984740745262"/>
      </bottom>
      <diagonal/>
    </border>
    <border>
      <left/>
      <right style="medium">
        <color theme="6" tint="-0.499984740745262"/>
      </right>
      <top style="medium">
        <color theme="6" tint="-0.499984740745262"/>
      </top>
      <bottom/>
      <diagonal/>
    </border>
    <border>
      <left/>
      <right style="medium">
        <color theme="6" tint="-0.499984740745262"/>
      </right>
      <top style="hair">
        <color auto="1"/>
      </top>
      <bottom style="hair">
        <color auto="1"/>
      </bottom>
      <diagonal/>
    </border>
    <border>
      <left style="medium">
        <color theme="6" tint="-0.499984740745262"/>
      </left>
      <right/>
      <top/>
      <bottom style="medium">
        <color theme="6" tint="-0.499984740745262"/>
      </bottom>
      <diagonal/>
    </border>
    <border>
      <left/>
      <right style="medium">
        <color theme="6" tint="-0.499984740745262"/>
      </right>
      <top/>
      <bottom style="medium">
        <color theme="6" tint="-0.499984740745262"/>
      </bottom>
      <diagonal/>
    </border>
    <border>
      <left style="medium">
        <color theme="6" tint="-0.499984740745262"/>
      </left>
      <right style="medium">
        <color theme="6" tint="-0.499984740745262"/>
      </right>
      <top/>
      <bottom style="medium">
        <color theme="6" tint="-0.499984740745262"/>
      </bottom>
      <diagonal/>
    </border>
    <border>
      <left style="medium">
        <color theme="6" tint="-0.499984740745262"/>
      </left>
      <right/>
      <top style="medium">
        <color theme="6" tint="-0.499984740745262"/>
      </top>
      <bottom/>
      <diagonal/>
    </border>
    <border>
      <left/>
      <right/>
      <top style="medium">
        <color theme="6" tint="-0.499984740745262"/>
      </top>
      <bottom/>
      <diagonal/>
    </border>
    <border>
      <left style="medium">
        <color theme="6" tint="-0.499984740745262"/>
      </left>
      <right/>
      <top/>
      <bottom/>
      <diagonal/>
    </border>
    <border>
      <left/>
      <right/>
      <top style="medium">
        <color theme="6" tint="-0.499984740745262"/>
      </top>
      <bottom style="medium">
        <color theme="6" tint="-0.499984740745262"/>
      </bottom>
      <diagonal/>
    </border>
    <border>
      <left style="medium">
        <color rgb="FFC00000"/>
      </left>
      <right/>
      <top style="medium">
        <color rgb="FFC00000"/>
      </top>
      <bottom/>
      <diagonal/>
    </border>
    <border>
      <left/>
      <right/>
      <top style="medium">
        <color rgb="FFC00000"/>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top/>
      <bottom style="medium">
        <color rgb="FF002060"/>
      </bottom>
      <diagonal/>
    </border>
    <border>
      <left/>
      <right style="medium">
        <color rgb="FF002060"/>
      </right>
      <top/>
      <bottom style="medium">
        <color rgb="FF002060"/>
      </bottom>
      <diagonal/>
    </border>
    <border>
      <left style="medium">
        <color rgb="FF002060"/>
      </left>
      <right style="medium">
        <color rgb="FF002060"/>
      </right>
      <top/>
      <bottom style="medium">
        <color rgb="FF002060"/>
      </bottom>
      <diagonal/>
    </border>
    <border>
      <left style="hair">
        <color auto="1"/>
      </left>
      <right/>
      <top/>
      <bottom style="medium">
        <color rgb="FF002060"/>
      </bottom>
      <diagonal/>
    </border>
    <border>
      <left/>
      <right style="hair">
        <color auto="1"/>
      </right>
      <top/>
      <bottom style="medium">
        <color rgb="FF002060"/>
      </bottom>
      <diagonal/>
    </border>
    <border>
      <left/>
      <right style="medium">
        <color rgb="FF002060"/>
      </right>
      <top/>
      <bottom style="hair">
        <color auto="1"/>
      </bottom>
      <diagonal/>
    </border>
    <border>
      <left style="hair">
        <color auto="1"/>
      </left>
      <right style="hair">
        <color theme="1"/>
      </right>
      <top/>
      <bottom style="hair">
        <color auto="1"/>
      </bottom>
      <diagonal/>
    </border>
    <border>
      <left/>
      <right style="hair">
        <color theme="1"/>
      </right>
      <top style="hair">
        <color auto="1"/>
      </top>
      <bottom style="hair">
        <color auto="1"/>
      </bottom>
      <diagonal/>
    </border>
    <border>
      <left/>
      <right/>
      <top style="medium">
        <color theme="6" tint="-0.499984740745262"/>
      </top>
      <bottom style="hair">
        <color theme="1"/>
      </bottom>
      <diagonal/>
    </border>
    <border>
      <left/>
      <right style="hair">
        <color theme="1"/>
      </right>
      <top style="hair">
        <color theme="1"/>
      </top>
      <bottom style="hair">
        <color theme="1"/>
      </bottom>
      <diagonal/>
    </border>
    <border>
      <left/>
      <right style="hair">
        <color theme="1"/>
      </right>
      <top/>
      <bottom style="hair">
        <color auto="1"/>
      </bottom>
      <diagonal/>
    </border>
    <border>
      <left style="hair">
        <color theme="1"/>
      </left>
      <right/>
      <top style="hair">
        <color theme="1"/>
      </top>
      <bottom style="hair">
        <color theme="1"/>
      </bottom>
      <diagonal/>
    </border>
    <border>
      <left style="medium">
        <color rgb="FF002060"/>
      </left>
      <right style="hair">
        <color theme="1"/>
      </right>
      <top style="hair">
        <color theme="1"/>
      </top>
      <bottom style="hair">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rgb="FF002060"/>
      </left>
      <right style="hair">
        <color theme="1"/>
      </right>
      <top style="hair">
        <color rgb="FF000000"/>
      </top>
      <bottom style="hair">
        <color theme="1"/>
      </bottom>
      <diagonal/>
    </border>
    <border>
      <left style="hair">
        <color rgb="FF000000"/>
      </left>
      <right/>
      <top/>
      <bottom style="hair">
        <color rgb="FF000000"/>
      </bottom>
      <diagonal/>
    </border>
    <border>
      <left/>
      <right style="hair">
        <color rgb="FF000000"/>
      </right>
      <top/>
      <bottom style="hair">
        <color rgb="FF000000"/>
      </bottom>
      <diagonal/>
    </border>
    <border>
      <left/>
      <right/>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right/>
      <top style="hair">
        <color rgb="FF000000"/>
      </top>
      <bottom style="hair">
        <color rgb="FF000000"/>
      </bottom>
      <diagonal/>
    </border>
    <border>
      <left style="hair">
        <color theme="1"/>
      </left>
      <right/>
      <top style="hair">
        <color rgb="FF000000"/>
      </top>
      <bottom style="hair">
        <color theme="1"/>
      </bottom>
      <diagonal/>
    </border>
    <border>
      <left/>
      <right style="hair">
        <color rgb="FF000000"/>
      </right>
      <top style="hair">
        <color rgb="FF000000"/>
      </top>
      <bottom style="hair">
        <color theme="1"/>
      </bottom>
      <diagonal/>
    </border>
    <border>
      <left style="hair">
        <color rgb="FF000000"/>
      </left>
      <right/>
      <top style="hair">
        <color rgb="FF000000"/>
      </top>
      <bottom/>
      <diagonal/>
    </border>
    <border>
      <left/>
      <right style="hair">
        <color rgb="FF000000"/>
      </right>
      <top style="hair">
        <color rgb="FF000000"/>
      </top>
      <bottom/>
      <diagonal/>
    </border>
    <border>
      <left/>
      <right style="hair">
        <color theme="1"/>
      </right>
      <top style="hair">
        <color rgb="FF000000"/>
      </top>
      <bottom/>
      <diagonal/>
    </border>
    <border>
      <left/>
      <right style="hair">
        <color theme="1"/>
      </right>
      <top style="hair">
        <color rgb="FF000000"/>
      </top>
      <bottom style="hair">
        <color rgb="FF000000"/>
      </bottom>
      <diagonal/>
    </border>
    <border>
      <left style="medium">
        <color rgb="FF4F6128"/>
      </left>
      <right/>
      <top style="medium">
        <color rgb="FF4F6128"/>
      </top>
      <bottom style="hair">
        <color theme="1"/>
      </bottom>
      <diagonal/>
    </border>
    <border>
      <left style="medium">
        <color rgb="FF4F6128"/>
      </left>
      <right style="hair">
        <color theme="1"/>
      </right>
      <top style="hair">
        <color rgb="FF000000"/>
      </top>
      <bottom style="hair">
        <color rgb="FF000000"/>
      </bottom>
      <diagonal/>
    </border>
    <border>
      <left style="medium">
        <color rgb="FF4F6128"/>
      </left>
      <right style="hair">
        <color theme="1"/>
      </right>
      <top style="hair">
        <color theme="1"/>
      </top>
      <bottom style="hair">
        <color theme="1"/>
      </bottom>
      <diagonal/>
    </border>
    <border>
      <left style="medium">
        <color rgb="FF4F6128"/>
      </left>
      <right style="hair">
        <color theme="1"/>
      </right>
      <top/>
      <bottom style="hair">
        <color theme="1"/>
      </bottom>
      <diagonal/>
    </border>
    <border>
      <left style="medium">
        <color rgb="FF002060"/>
      </left>
      <right/>
      <top style="hair">
        <color theme="1"/>
      </top>
      <bottom/>
      <diagonal/>
    </border>
    <border>
      <left style="medium">
        <color rgb="FF002060"/>
      </left>
      <right style="hair">
        <color theme="1"/>
      </right>
      <top/>
      <bottom style="hair">
        <color theme="1"/>
      </bottom>
      <diagonal/>
    </border>
    <border>
      <left style="medium">
        <color rgb="FF002060"/>
      </left>
      <right/>
      <top/>
      <bottom style="medium">
        <color rgb="FF002060"/>
      </bottom>
      <diagonal/>
    </border>
  </borders>
  <cellStyleXfs count="134">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216">
    <xf numFmtId="0" fontId="0" fillId="0" borderId="0" xfId="0"/>
    <xf numFmtId="0" fontId="0" fillId="0" borderId="0" xfId="0" applyAlignment="1">
      <alignment vertical="center"/>
    </xf>
    <xf numFmtId="0" fontId="0" fillId="0" borderId="0" xfId="0" applyAlignment="1">
      <alignment horizontal="center" vertical="center"/>
    </xf>
    <xf numFmtId="0" fontId="6" fillId="0" borderId="2" xfId="0" applyFont="1" applyBorder="1" applyAlignment="1">
      <alignment horizontal="center" wrapText="1"/>
    </xf>
    <xf numFmtId="0" fontId="6" fillId="0" borderId="0" xfId="0" applyFont="1" applyBorder="1" applyAlignment="1">
      <alignment vertical="center" wrapText="1"/>
    </xf>
    <xf numFmtId="0" fontId="0" fillId="0" borderId="0" xfId="0" applyAlignment="1">
      <alignment vertical="center" wrapText="1"/>
    </xf>
    <xf numFmtId="0" fontId="6" fillId="0" borderId="0" xfId="0" applyFont="1" applyAlignment="1">
      <alignment vertical="center" wrapText="1"/>
    </xf>
    <xf numFmtId="0" fontId="12" fillId="0" borderId="3" xfId="0" applyFont="1" applyBorder="1" applyAlignment="1">
      <alignment horizontal="left" vertical="center" wrapText="1"/>
    </xf>
    <xf numFmtId="0" fontId="0" fillId="0" borderId="0" xfId="0" applyAlignment="1">
      <alignment wrapText="1"/>
    </xf>
    <xf numFmtId="0" fontId="6" fillId="0" borderId="0" xfId="0" applyFont="1" applyFill="1" applyAlignment="1">
      <alignment vertical="center" wrapText="1"/>
    </xf>
    <xf numFmtId="0" fontId="6" fillId="0" borderId="0" xfId="0" applyFont="1" applyFill="1" applyAlignment="1">
      <alignment horizontal="center" vertical="center" wrapText="1"/>
    </xf>
    <xf numFmtId="0" fontId="6" fillId="0" borderId="0" xfId="0" applyFont="1" applyFill="1" applyAlignment="1">
      <alignment wrapText="1"/>
    </xf>
    <xf numFmtId="0" fontId="6" fillId="0" borderId="0" xfId="0" applyFont="1" applyAlignment="1">
      <alignment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7" fillId="0" borderId="0" xfId="0" applyFont="1" applyAlignment="1">
      <alignment vertical="center" wrapText="1"/>
    </xf>
    <xf numFmtId="0" fontId="13" fillId="0" borderId="0" xfId="0" applyFont="1" applyAlignment="1">
      <alignment vertical="center" wrapText="1"/>
    </xf>
    <xf numFmtId="0" fontId="9" fillId="0" borderId="0" xfId="0" applyFont="1" applyBorder="1" applyAlignment="1">
      <alignment horizontal="right" vertical="center" wrapText="1"/>
    </xf>
    <xf numFmtId="0" fontId="12" fillId="0" borderId="0" xfId="0" applyFont="1" applyBorder="1" applyAlignment="1">
      <alignment horizontal="right" vertical="center" wrapText="1"/>
    </xf>
    <xf numFmtId="165" fontId="6" fillId="0" borderId="0" xfId="0" applyNumberFormat="1" applyFont="1" applyFill="1" applyBorder="1" applyAlignment="1">
      <alignment horizontal="center" vertical="center" wrapText="1"/>
    </xf>
    <xf numFmtId="0" fontId="6" fillId="0" borderId="0" xfId="0" applyFont="1" applyFill="1" applyAlignment="1">
      <alignment horizontal="left" vertical="center" wrapText="1"/>
    </xf>
    <xf numFmtId="0" fontId="6" fillId="0" borderId="0" xfId="0" applyFont="1" applyAlignment="1">
      <alignment horizontal="center" vertical="center" wrapText="1"/>
    </xf>
    <xf numFmtId="0" fontId="14" fillId="0" borderId="0" xfId="0" applyFont="1" applyAlignment="1">
      <alignment horizontal="left" vertical="center" wrapText="1"/>
    </xf>
    <xf numFmtId="0" fontId="15" fillId="0" borderId="13" xfId="0" applyFont="1" applyBorder="1" applyAlignment="1">
      <alignment horizontal="center" vertical="center" wrapText="1"/>
    </xf>
    <xf numFmtId="0" fontId="14" fillId="0" borderId="4" xfId="0" applyFont="1" applyBorder="1" applyAlignment="1">
      <alignment vertical="center" wrapText="1"/>
    </xf>
    <xf numFmtId="0" fontId="15" fillId="0" borderId="4" xfId="0" applyFont="1" applyBorder="1" applyAlignment="1">
      <alignment horizontal="center" vertical="center" wrapText="1"/>
    </xf>
    <xf numFmtId="0" fontId="3" fillId="0" borderId="0" xfId="0" applyFont="1" applyAlignment="1">
      <alignment vertical="center" wrapText="1"/>
    </xf>
    <xf numFmtId="0" fontId="17" fillId="0" borderId="9" xfId="0" applyFont="1" applyBorder="1" applyAlignment="1">
      <alignment horizontal="center" vertical="center" wrapText="1"/>
    </xf>
    <xf numFmtId="0" fontId="13" fillId="0" borderId="0" xfId="0" applyFont="1" applyBorder="1" applyAlignment="1">
      <alignment vertical="center" wrapText="1"/>
    </xf>
    <xf numFmtId="9" fontId="18" fillId="3" borderId="0" xfId="0" applyNumberFormat="1" applyFont="1" applyFill="1" applyBorder="1" applyAlignment="1">
      <alignment horizontal="center" vertical="center" wrapText="1"/>
    </xf>
    <xf numFmtId="0" fontId="12" fillId="0" borderId="11" xfId="0" applyFont="1" applyBorder="1" applyAlignment="1">
      <alignment horizontal="center" vertical="center" wrapText="1"/>
    </xf>
    <xf numFmtId="0" fontId="13" fillId="0" borderId="7" xfId="0" applyFont="1" applyBorder="1" applyAlignment="1">
      <alignment vertical="center" wrapText="1"/>
    </xf>
    <xf numFmtId="9" fontId="12" fillId="0" borderId="7" xfId="0" applyNumberFormat="1" applyFont="1" applyBorder="1" applyAlignment="1">
      <alignment horizontal="center" vertical="center" wrapText="1"/>
    </xf>
    <xf numFmtId="0" fontId="10" fillId="0" borderId="0" xfId="0" applyFont="1" applyBorder="1" applyAlignment="1">
      <alignment horizontal="center" vertical="center" wrapText="1"/>
    </xf>
    <xf numFmtId="1" fontId="10" fillId="2" borderId="0" xfId="0" applyNumberFormat="1" applyFont="1" applyFill="1" applyBorder="1" applyAlignment="1">
      <alignment horizontal="center" vertical="center" wrapText="1"/>
    </xf>
    <xf numFmtId="164" fontId="10" fillId="2" borderId="0" xfId="0" applyNumberFormat="1" applyFont="1" applyFill="1" applyBorder="1" applyAlignment="1">
      <alignment horizontal="center" vertical="center" wrapText="1"/>
    </xf>
    <xf numFmtId="0" fontId="6" fillId="6" borderId="15" xfId="0" applyFont="1" applyFill="1" applyBorder="1" applyAlignment="1">
      <alignment horizontal="center" vertical="center" wrapText="1"/>
    </xf>
    <xf numFmtId="2" fontId="6" fillId="0" borderId="15" xfId="0" applyNumberFormat="1" applyFont="1" applyFill="1" applyBorder="1" applyAlignment="1">
      <alignment horizontal="center" vertical="center" wrapText="1"/>
    </xf>
    <xf numFmtId="1" fontId="6" fillId="0" borderId="0" xfId="0" applyNumberFormat="1" applyFont="1" applyBorder="1" applyAlignment="1">
      <alignment horizontal="center" vertical="center" wrapText="1"/>
    </xf>
    <xf numFmtId="164" fontId="6" fillId="0" borderId="0" xfId="0" applyNumberFormat="1" applyFont="1" applyBorder="1" applyAlignment="1">
      <alignment horizontal="center" vertical="center" wrapText="1"/>
    </xf>
    <xf numFmtId="0" fontId="6" fillId="6" borderId="16" xfId="0" applyFont="1" applyFill="1" applyBorder="1" applyAlignment="1">
      <alignment horizontal="center" vertical="center" wrapText="1"/>
    </xf>
    <xf numFmtId="2" fontId="6" fillId="0" borderId="16" xfId="0" applyNumberFormat="1" applyFont="1" applyFill="1" applyBorder="1" applyAlignment="1">
      <alignment horizontal="center" vertical="center" wrapText="1"/>
    </xf>
    <xf numFmtId="0" fontId="0" fillId="0" borderId="0" xfId="0" applyAlignment="1">
      <alignment horizontal="center" vertical="center" wrapText="1"/>
    </xf>
    <xf numFmtId="0" fontId="20" fillId="0" borderId="0" xfId="0" applyFont="1" applyAlignment="1">
      <alignment horizontal="center" vertical="center" wrapText="1"/>
    </xf>
    <xf numFmtId="0" fontId="12" fillId="6" borderId="6"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8" fillId="0" borderId="0" xfId="0" applyFont="1"/>
    <xf numFmtId="0" fontId="19" fillId="0" borderId="0" xfId="0" applyFont="1" applyFill="1" applyAlignment="1">
      <alignment horizontal="center" vertical="center" wrapText="1"/>
    </xf>
    <xf numFmtId="0" fontId="21" fillId="0" borderId="0" xfId="0" applyFont="1" applyAlignment="1">
      <alignment vertical="center" wrapText="1"/>
    </xf>
    <xf numFmtId="0" fontId="10" fillId="5" borderId="0"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11" fillId="5" borderId="0" xfId="0"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64" fontId="6" fillId="0" borderId="0" xfId="0" applyNumberFormat="1" applyFont="1" applyFill="1" applyBorder="1" applyAlignment="1">
      <alignment horizontal="center" vertical="center" wrapText="1"/>
    </xf>
    <xf numFmtId="0" fontId="6" fillId="0" borderId="0" xfId="0" applyFont="1" applyFill="1" applyBorder="1" applyAlignment="1">
      <alignment vertical="center" wrapText="1"/>
    </xf>
    <xf numFmtId="0" fontId="0" fillId="0" borderId="17" xfId="0" applyBorder="1" applyAlignment="1">
      <alignment vertical="center" wrapText="1"/>
    </xf>
    <xf numFmtId="0" fontId="10" fillId="5" borderId="0" xfId="0" applyFont="1" applyFill="1" applyBorder="1" applyAlignment="1">
      <alignment vertical="center" wrapText="1"/>
    </xf>
    <xf numFmtId="0" fontId="10" fillId="2" borderId="0" xfId="0" applyFont="1" applyFill="1" applyBorder="1" applyAlignment="1">
      <alignment vertical="center" wrapText="1"/>
    </xf>
    <xf numFmtId="164" fontId="10" fillId="2" borderId="18" xfId="0" applyNumberFormat="1" applyFont="1" applyFill="1" applyBorder="1" applyAlignment="1">
      <alignment horizontal="center" vertical="center" wrapText="1"/>
    </xf>
    <xf numFmtId="164" fontId="10" fillId="2" borderId="20" xfId="0" applyNumberFormat="1" applyFont="1" applyFill="1" applyBorder="1" applyAlignment="1">
      <alignment horizontal="center" vertical="center" wrapText="1"/>
    </xf>
    <xf numFmtId="0" fontId="6" fillId="7" borderId="0" xfId="0" applyFont="1" applyFill="1" applyBorder="1" applyAlignment="1">
      <alignment horizontal="center" vertical="center" wrapText="1"/>
    </xf>
    <xf numFmtId="9" fontId="18" fillId="7" borderId="0" xfId="0" applyNumberFormat="1" applyFont="1" applyFill="1" applyBorder="1" applyAlignment="1">
      <alignment horizontal="center" vertical="center" wrapText="1"/>
    </xf>
    <xf numFmtId="9" fontId="18" fillId="5" borderId="0" xfId="0" applyNumberFormat="1" applyFont="1" applyFill="1" applyBorder="1" applyAlignment="1">
      <alignment horizontal="center" vertical="center" wrapText="1"/>
    </xf>
    <xf numFmtId="0" fontId="0" fillId="0" borderId="21" xfId="0" applyBorder="1" applyAlignment="1">
      <alignment vertical="center" wrapText="1"/>
    </xf>
    <xf numFmtId="0" fontId="0" fillId="0" borderId="21" xfId="0" applyBorder="1" applyAlignment="1">
      <alignment vertical="center"/>
    </xf>
    <xf numFmtId="0" fontId="10" fillId="7" borderId="0" xfId="0" applyFont="1" applyFill="1" applyBorder="1" applyAlignment="1">
      <alignment horizontal="center" vertical="center" wrapText="1"/>
    </xf>
    <xf numFmtId="0" fontId="10" fillId="0" borderId="22" xfId="0" applyFont="1" applyBorder="1" applyAlignment="1">
      <alignment horizontal="center" vertical="center" wrapText="1"/>
    </xf>
    <xf numFmtId="0" fontId="6" fillId="7" borderId="0" xfId="0" applyFont="1" applyFill="1" applyBorder="1" applyAlignment="1">
      <alignment vertical="center" wrapText="1"/>
    </xf>
    <xf numFmtId="0" fontId="6" fillId="0" borderId="23"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24" xfId="0" applyFont="1" applyBorder="1" applyAlignment="1">
      <alignment wrapText="1"/>
    </xf>
    <xf numFmtId="0" fontId="10" fillId="7" borderId="27" xfId="0" applyFont="1" applyFill="1" applyBorder="1" applyAlignment="1">
      <alignment vertical="center" wrapText="1"/>
    </xf>
    <xf numFmtId="0" fontId="10" fillId="7" borderId="24" xfId="0" applyFont="1" applyFill="1" applyBorder="1" applyAlignment="1">
      <alignment horizontal="center" vertical="center" wrapText="1"/>
    </xf>
    <xf numFmtId="0" fontId="6" fillId="7" borderId="24" xfId="0" applyFont="1" applyFill="1" applyBorder="1" applyAlignment="1">
      <alignment vertical="center" wrapText="1"/>
    </xf>
    <xf numFmtId="2" fontId="10" fillId="7" borderId="24" xfId="0" applyNumberFormat="1" applyFont="1" applyFill="1" applyBorder="1" applyAlignment="1">
      <alignment horizontal="center" vertical="center" wrapText="1"/>
    </xf>
    <xf numFmtId="0" fontId="6" fillId="0" borderId="30" xfId="0" applyFont="1" applyBorder="1" applyAlignment="1">
      <alignment vertical="center" wrapText="1"/>
    </xf>
    <xf numFmtId="0" fontId="6" fillId="0" borderId="31" xfId="0" applyFont="1" applyBorder="1" applyAlignment="1">
      <alignment vertical="center" wrapText="1"/>
    </xf>
    <xf numFmtId="0" fontId="6" fillId="0" borderId="32" xfId="0" applyFont="1" applyBorder="1" applyAlignment="1">
      <alignment vertical="center" wrapText="1"/>
    </xf>
    <xf numFmtId="0" fontId="6" fillId="0" borderId="24" xfId="0" applyFont="1" applyBorder="1" applyAlignment="1">
      <alignment vertical="center" wrapText="1"/>
    </xf>
    <xf numFmtId="0" fontId="6" fillId="0" borderId="25" xfId="0" applyFont="1" applyBorder="1" applyAlignment="1">
      <alignment vertical="center" wrapText="1"/>
    </xf>
    <xf numFmtId="0" fontId="6" fillId="0" borderId="21" xfId="0" applyFont="1" applyBorder="1" applyAlignment="1">
      <alignment vertical="center" wrapText="1"/>
    </xf>
    <xf numFmtId="0" fontId="6" fillId="0" borderId="33" xfId="0" applyFont="1" applyBorder="1" applyAlignment="1">
      <alignment vertical="center" wrapText="1"/>
    </xf>
    <xf numFmtId="0" fontId="20" fillId="0" borderId="0" xfId="0" applyFont="1" applyFill="1" applyAlignment="1">
      <alignment vertical="center" wrapText="1"/>
    </xf>
    <xf numFmtId="0" fontId="10" fillId="0" borderId="0" xfId="0" applyFont="1" applyFill="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6" fillId="0" borderId="19" xfId="0" applyFont="1" applyBorder="1" applyAlignment="1">
      <alignment vertical="center" wrapText="1"/>
    </xf>
    <xf numFmtId="0" fontId="6" fillId="0" borderId="18" xfId="0" applyFont="1" applyBorder="1" applyAlignment="1">
      <alignment vertical="center" wrapText="1"/>
    </xf>
    <xf numFmtId="0" fontId="10" fillId="0" borderId="34" xfId="0" applyFont="1" applyFill="1" applyBorder="1" applyAlignment="1">
      <alignment vertical="center" wrapText="1"/>
    </xf>
    <xf numFmtId="0" fontId="10" fillId="0" borderId="35" xfId="0" applyFont="1" applyFill="1" applyBorder="1" applyAlignment="1">
      <alignment vertical="center" wrapText="1"/>
    </xf>
    <xf numFmtId="0" fontId="10" fillId="0" borderId="19" xfId="0" applyFont="1" applyFill="1" applyBorder="1" applyAlignment="1">
      <alignment vertical="center" wrapText="1"/>
    </xf>
    <xf numFmtId="0" fontId="8" fillId="7" borderId="29" xfId="0" applyFont="1" applyFill="1" applyBorder="1" applyAlignment="1">
      <alignment vertical="center" wrapText="1"/>
    </xf>
    <xf numFmtId="0" fontId="6" fillId="0" borderId="36" xfId="0" applyFont="1" applyBorder="1" applyAlignment="1">
      <alignment vertical="center" wrapText="1"/>
    </xf>
    <xf numFmtId="0" fontId="6" fillId="0" borderId="37" xfId="0" applyFont="1" applyBorder="1" applyAlignment="1">
      <alignment vertical="center" wrapText="1"/>
    </xf>
    <xf numFmtId="0" fontId="6" fillId="0" borderId="38" xfId="0" applyFont="1" applyBorder="1" applyAlignment="1">
      <alignment vertical="center" wrapText="1"/>
    </xf>
    <xf numFmtId="0" fontId="6" fillId="0" borderId="39" xfId="0" applyFont="1" applyBorder="1" applyAlignment="1">
      <alignment vertical="center" wrapText="1"/>
    </xf>
    <xf numFmtId="0" fontId="6" fillId="0" borderId="17" xfId="0" applyFont="1" applyBorder="1" applyAlignment="1">
      <alignment vertical="center" wrapText="1"/>
    </xf>
    <xf numFmtId="0" fontId="6" fillId="0" borderId="40" xfId="0" applyFont="1" applyBorder="1" applyAlignment="1">
      <alignment vertical="center" wrapText="1"/>
    </xf>
    <xf numFmtId="0" fontId="8" fillId="5" borderId="42" xfId="0" applyFont="1" applyFill="1" applyBorder="1" applyAlignment="1">
      <alignment vertical="center" wrapText="1"/>
    </xf>
    <xf numFmtId="0" fontId="10" fillId="0" borderId="40" xfId="0" applyFont="1" applyFill="1" applyBorder="1" applyAlignment="1">
      <alignment horizontal="center" vertical="center" wrapText="1"/>
    </xf>
    <xf numFmtId="0" fontId="1" fillId="0" borderId="43" xfId="0" applyFont="1" applyBorder="1" applyAlignment="1">
      <alignment vertical="center" wrapText="1"/>
    </xf>
    <xf numFmtId="0" fontId="6" fillId="0" borderId="43"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44" xfId="0" applyFont="1" applyFill="1" applyBorder="1" applyAlignment="1">
      <alignment wrapText="1"/>
    </xf>
    <xf numFmtId="0" fontId="6" fillId="0" borderId="44" xfId="0" applyFont="1" applyFill="1" applyBorder="1" applyAlignment="1">
      <alignment horizontal="center" vertical="center" wrapText="1"/>
    </xf>
    <xf numFmtId="0" fontId="6" fillId="0" borderId="40" xfId="0" applyFont="1" applyBorder="1" applyAlignment="1">
      <alignment horizontal="center" vertical="center" wrapText="1"/>
    </xf>
    <xf numFmtId="0" fontId="10" fillId="0" borderId="40" xfId="0" applyFont="1" applyBorder="1" applyAlignment="1">
      <alignment horizontal="center" vertical="center" wrapText="1"/>
    </xf>
    <xf numFmtId="0" fontId="10" fillId="4" borderId="40"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6" fillId="6" borderId="46" xfId="0" applyFont="1" applyFill="1" applyBorder="1" applyAlignment="1">
      <alignment horizontal="center" vertical="center" wrapText="1"/>
    </xf>
    <xf numFmtId="2" fontId="6" fillId="0" borderId="47" xfId="0" applyNumberFormat="1" applyFont="1" applyFill="1" applyBorder="1" applyAlignment="1">
      <alignment horizontal="center" vertical="center" wrapText="1"/>
    </xf>
    <xf numFmtId="0" fontId="10" fillId="7" borderId="48" xfId="0" applyFont="1" applyFill="1" applyBorder="1" applyAlignment="1">
      <alignment horizontal="center" vertical="center" wrapText="1"/>
    </xf>
    <xf numFmtId="0" fontId="6" fillId="6" borderId="47" xfId="0" applyFont="1" applyFill="1" applyBorder="1" applyAlignment="1">
      <alignment horizontal="center" vertical="center" wrapText="1"/>
    </xf>
    <xf numFmtId="0" fontId="6" fillId="6" borderId="50" xfId="0" applyFont="1" applyFill="1" applyBorder="1" applyAlignment="1">
      <alignment horizontal="center" vertical="center" wrapText="1"/>
    </xf>
    <xf numFmtId="2" fontId="6" fillId="0" borderId="50" xfId="0" applyNumberFormat="1" applyFont="1" applyFill="1" applyBorder="1" applyAlignment="1">
      <alignment horizontal="center" vertical="center" wrapText="1"/>
    </xf>
    <xf numFmtId="0" fontId="1" fillId="0" borderId="0" xfId="0" applyFont="1"/>
    <xf numFmtId="9" fontId="10" fillId="5" borderId="38" xfId="1" applyFont="1" applyFill="1" applyBorder="1" applyAlignment="1">
      <alignment horizontal="center" vertical="center" wrapText="1"/>
    </xf>
    <xf numFmtId="9" fontId="6" fillId="0" borderId="45" xfId="1" applyFont="1" applyFill="1" applyBorder="1" applyAlignment="1">
      <alignment horizontal="center" vertical="center" wrapText="1"/>
    </xf>
    <xf numFmtId="9" fontId="10" fillId="5" borderId="17" xfId="1" applyFont="1" applyFill="1" applyBorder="1" applyAlignment="1">
      <alignment horizontal="center" vertical="center" wrapText="1"/>
    </xf>
    <xf numFmtId="9" fontId="10" fillId="4" borderId="41" xfId="1" applyFont="1" applyFill="1" applyBorder="1" applyAlignment="1">
      <alignment horizontal="center" vertical="center" wrapText="1"/>
    </xf>
    <xf numFmtId="9" fontId="6" fillId="0" borderId="0" xfId="1" applyFont="1" applyAlignment="1">
      <alignment horizontal="center" vertical="center" wrapText="1"/>
    </xf>
    <xf numFmtId="9" fontId="10" fillId="7" borderId="25" xfId="1" applyFont="1" applyFill="1" applyBorder="1" applyAlignment="1">
      <alignment horizontal="center" vertical="center" wrapText="1"/>
    </xf>
    <xf numFmtId="9" fontId="6" fillId="0" borderId="26" xfId="1" applyFont="1" applyFill="1" applyBorder="1" applyAlignment="1">
      <alignment horizontal="center" vertical="center" wrapText="1"/>
    </xf>
    <xf numFmtId="9" fontId="10" fillId="7" borderId="21" xfId="1" applyFont="1" applyFill="1" applyBorder="1" applyAlignment="1">
      <alignment horizontal="center" vertical="center" wrapText="1"/>
    </xf>
    <xf numFmtId="9" fontId="10" fillId="7" borderId="28" xfId="1" applyFont="1" applyFill="1" applyBorder="1" applyAlignment="1">
      <alignment horizontal="center" vertical="center" wrapText="1"/>
    </xf>
    <xf numFmtId="9" fontId="0" fillId="0" borderId="0" xfId="0" applyNumberFormat="1"/>
    <xf numFmtId="0" fontId="15" fillId="0" borderId="0" xfId="0" applyFont="1" applyFill="1" applyBorder="1" applyAlignment="1">
      <alignment horizontal="center" vertical="center" wrapText="1"/>
    </xf>
    <xf numFmtId="0" fontId="0" fillId="0" borderId="0" xfId="0" applyAlignment="1">
      <alignment horizontal="left" vertical="center"/>
    </xf>
    <xf numFmtId="0" fontId="0" fillId="2" borderId="1" xfId="0" applyFill="1" applyBorder="1" applyAlignment="1">
      <alignment horizontal="center" vertical="center"/>
    </xf>
    <xf numFmtId="0" fontId="15" fillId="0" borderId="0" xfId="0" applyFont="1" applyBorder="1" applyAlignment="1">
      <alignment horizontal="center" vertical="center" wrapText="1"/>
    </xf>
    <xf numFmtId="0" fontId="20" fillId="0" borderId="0" xfId="0" applyFont="1"/>
    <xf numFmtId="0" fontId="20" fillId="8" borderId="0" xfId="0" applyFont="1" applyFill="1" applyBorder="1" applyAlignment="1">
      <alignment horizontal="center" vertical="center" wrapText="1"/>
    </xf>
    <xf numFmtId="0" fontId="0" fillId="0" borderId="0" xfId="0" applyBorder="1" applyAlignment="1">
      <alignment horizontal="center" vertical="center"/>
    </xf>
    <xf numFmtId="0" fontId="0" fillId="8" borderId="0" xfId="0" applyFill="1" applyBorder="1" applyAlignment="1">
      <alignment horizontal="center" vertical="center"/>
    </xf>
    <xf numFmtId="0" fontId="0" fillId="2" borderId="0" xfId="0" applyFill="1" applyBorder="1" applyAlignment="1">
      <alignment horizontal="center" vertical="center"/>
    </xf>
    <xf numFmtId="0" fontId="23" fillId="0" borderId="0" xfId="0" applyFont="1"/>
    <xf numFmtId="9" fontId="26" fillId="12" borderId="0" xfId="0" applyNumberFormat="1" applyFont="1" applyFill="1" applyBorder="1" applyAlignment="1">
      <alignment horizontal="center" vertical="center"/>
    </xf>
    <xf numFmtId="9" fontId="26" fillId="9" borderId="0" xfId="0" applyNumberFormat="1" applyFont="1" applyFill="1" applyBorder="1" applyAlignment="1">
      <alignment horizontal="center" vertical="center"/>
    </xf>
    <xf numFmtId="9" fontId="26" fillId="10" borderId="0" xfId="0" applyNumberFormat="1" applyFont="1" applyFill="1" applyBorder="1" applyAlignment="1">
      <alignment horizontal="center" vertical="center"/>
    </xf>
    <xf numFmtId="0" fontId="0" fillId="0" borderId="0" xfId="0" applyBorder="1" applyAlignment="1">
      <alignment horizontal="left" vertical="center"/>
    </xf>
    <xf numFmtId="0" fontId="0" fillId="0" borderId="0" xfId="0" applyFill="1" applyBorder="1" applyAlignment="1">
      <alignment horizontal="left" vertical="center"/>
    </xf>
    <xf numFmtId="0" fontId="0" fillId="0" borderId="0" xfId="0" applyBorder="1"/>
    <xf numFmtId="0" fontId="8" fillId="10" borderId="0" xfId="0" applyFont="1" applyFill="1" applyBorder="1" applyAlignment="1">
      <alignment vertical="center" wrapText="1"/>
    </xf>
    <xf numFmtId="0" fontId="20" fillId="0" borderId="0" xfId="0" applyFont="1" applyFill="1" applyBorder="1" applyAlignment="1">
      <alignment horizontal="center" vertical="center" wrapText="1"/>
    </xf>
    <xf numFmtId="0" fontId="10" fillId="13" borderId="0" xfId="0" applyFont="1" applyFill="1" applyBorder="1" applyAlignment="1">
      <alignment vertical="center" wrapText="1"/>
    </xf>
    <xf numFmtId="0" fontId="27" fillId="13" borderId="0" xfId="0" applyFont="1" applyFill="1" applyBorder="1" applyAlignment="1">
      <alignment horizontal="center" vertical="center" wrapText="1"/>
    </xf>
    <xf numFmtId="0" fontId="8" fillId="4" borderId="0" xfId="0" applyFont="1" applyFill="1" applyBorder="1" applyAlignment="1">
      <alignment vertical="center" wrapText="1"/>
    </xf>
    <xf numFmtId="0" fontId="0" fillId="4" borderId="0" xfId="0" applyFill="1"/>
    <xf numFmtId="0" fontId="20" fillId="10" borderId="0" xfId="0" applyFont="1" applyFill="1" applyBorder="1" applyAlignment="1">
      <alignment horizontal="center" vertical="center"/>
    </xf>
    <xf numFmtId="0" fontId="20" fillId="10" borderId="0"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5" fillId="0" borderId="0" xfId="0" applyFont="1" applyFill="1" applyBorder="1" applyAlignment="1">
      <alignment horizontal="center" vertical="center"/>
    </xf>
    <xf numFmtId="9" fontId="25" fillId="0" borderId="0" xfId="0" applyNumberFormat="1" applyFont="1" applyFill="1" applyBorder="1" applyAlignment="1">
      <alignment horizontal="center" vertical="center"/>
    </xf>
    <xf numFmtId="0" fontId="28" fillId="0" borderId="53" xfId="0" applyFont="1" applyBorder="1"/>
    <xf numFmtId="0" fontId="33" fillId="0" borderId="54" xfId="0" applyFont="1" applyBorder="1" applyAlignment="1">
      <alignment horizontal="center" vertical="center"/>
    </xf>
    <xf numFmtId="0" fontId="2" fillId="0" borderId="55" xfId="0" applyFont="1" applyBorder="1" applyAlignment="1">
      <alignment horizontal="center" vertical="center"/>
    </xf>
    <xf numFmtId="0" fontId="30" fillId="12" borderId="56" xfId="0" applyFont="1" applyFill="1" applyBorder="1" applyAlignment="1">
      <alignment horizontal="center" vertical="center" wrapText="1"/>
    </xf>
    <xf numFmtId="0" fontId="29" fillId="12" borderId="57" xfId="0" applyFont="1" applyFill="1" applyBorder="1" applyAlignment="1">
      <alignment horizontal="center" vertical="center"/>
    </xf>
    <xf numFmtId="0" fontId="30" fillId="9" borderId="56" xfId="0" applyFont="1" applyFill="1" applyBorder="1" applyAlignment="1">
      <alignment horizontal="center" vertical="center" wrapText="1"/>
    </xf>
    <xf numFmtId="9" fontId="29" fillId="9" borderId="57" xfId="0" applyNumberFormat="1" applyFont="1" applyFill="1" applyBorder="1" applyAlignment="1">
      <alignment horizontal="center" vertical="center"/>
    </xf>
    <xf numFmtId="0" fontId="30" fillId="10" borderId="56" xfId="0" applyFont="1" applyFill="1" applyBorder="1" applyAlignment="1">
      <alignment horizontal="center" vertical="center" wrapText="1"/>
    </xf>
    <xf numFmtId="9" fontId="29" fillId="10" borderId="57" xfId="0" applyNumberFormat="1" applyFont="1" applyFill="1" applyBorder="1" applyAlignment="1">
      <alignment horizontal="center" vertical="center"/>
    </xf>
    <xf numFmtId="0" fontId="31" fillId="11" borderId="58" xfId="0" applyFont="1" applyFill="1" applyBorder="1" applyAlignment="1">
      <alignment horizontal="center" vertical="center" wrapText="1"/>
    </xf>
    <xf numFmtId="0" fontId="32" fillId="11" borderId="2" xfId="0" applyFont="1" applyFill="1" applyBorder="1" applyAlignment="1">
      <alignment horizontal="center" vertical="center"/>
    </xf>
    <xf numFmtId="9" fontId="32" fillId="11" borderId="59" xfId="0" applyNumberFormat="1" applyFont="1" applyFill="1" applyBorder="1" applyAlignment="1">
      <alignment horizontal="center" vertical="center"/>
    </xf>
    <xf numFmtId="0" fontId="1" fillId="0" borderId="0" xfId="0" applyFont="1" applyBorder="1"/>
    <xf numFmtId="0" fontId="16" fillId="13" borderId="14" xfId="0" applyFont="1" applyFill="1" applyBorder="1" applyAlignment="1">
      <alignment horizontal="center" vertical="center" wrapText="1"/>
    </xf>
    <xf numFmtId="9" fontId="22" fillId="13" borderId="10" xfId="0" applyNumberFormat="1" applyFont="1" applyFill="1" applyBorder="1" applyAlignment="1">
      <alignment horizontal="center" vertical="center" wrapText="1"/>
    </xf>
    <xf numFmtId="9" fontId="16" fillId="13" borderId="12" xfId="0" applyNumberFormat="1" applyFont="1" applyFill="1" applyBorder="1" applyAlignment="1">
      <alignment horizontal="center" vertical="center" wrapText="1"/>
    </xf>
    <xf numFmtId="0" fontId="10" fillId="5" borderId="0" xfId="0" applyFont="1" applyFill="1" applyAlignment="1">
      <alignment vertical="center" wrapText="1"/>
    </xf>
    <xf numFmtId="0" fontId="14" fillId="0" borderId="60" xfId="0" applyFont="1" applyBorder="1" applyAlignment="1">
      <alignment vertical="center" wrapText="1"/>
    </xf>
    <xf numFmtId="0" fontId="34" fillId="0" borderId="52" xfId="0" applyFont="1" applyBorder="1" applyAlignment="1">
      <alignment vertical="center" wrapText="1"/>
    </xf>
    <xf numFmtId="0" fontId="34" fillId="0" borderId="60" xfId="0" applyFont="1" applyBorder="1" applyAlignment="1">
      <alignment vertical="center" wrapText="1"/>
    </xf>
    <xf numFmtId="0" fontId="34" fillId="0" borderId="61" xfId="0" applyFont="1" applyBorder="1" applyAlignment="1">
      <alignment horizontal="center" vertical="center" wrapText="1"/>
    </xf>
    <xf numFmtId="0" fontId="14" fillId="0" borderId="62" xfId="0" applyFont="1" applyBorder="1" applyAlignment="1">
      <alignment horizontal="center" vertical="center" wrapText="1"/>
    </xf>
    <xf numFmtId="0" fontId="34" fillId="0" borderId="63" xfId="0" applyFont="1" applyBorder="1" applyAlignment="1">
      <alignment horizontal="center" vertical="center" wrapText="1"/>
    </xf>
    <xf numFmtId="0" fontId="14" fillId="0" borderId="62" xfId="0" applyFont="1" applyBorder="1" applyAlignment="1">
      <alignment horizontal="right" vertical="center" wrapText="1"/>
    </xf>
    <xf numFmtId="0" fontId="14" fillId="0" borderId="63" xfId="0" applyFont="1" applyBorder="1" applyAlignment="1">
      <alignment horizontal="center" vertical="center" wrapText="1"/>
    </xf>
    <xf numFmtId="0" fontId="34" fillId="0" borderId="64" xfId="0" applyFont="1" applyBorder="1" applyAlignment="1">
      <alignment horizontal="center" vertical="center" wrapText="1"/>
    </xf>
    <xf numFmtId="0" fontId="14" fillId="0" borderId="65" xfId="0" applyFont="1" applyBorder="1" applyAlignment="1">
      <alignment horizontal="center" vertical="center" wrapText="1"/>
    </xf>
    <xf numFmtId="0" fontId="34" fillId="0" borderId="66" xfId="0" applyFont="1" applyBorder="1" applyAlignment="1">
      <alignment horizontal="center" vertical="center" wrapText="1"/>
    </xf>
    <xf numFmtId="0" fontId="34" fillId="0" borderId="65" xfId="0" applyFont="1" applyBorder="1" applyAlignment="1">
      <alignment horizontal="center" wrapText="1"/>
    </xf>
    <xf numFmtId="0" fontId="14" fillId="0" borderId="66" xfId="0" applyFont="1" applyBorder="1" applyAlignment="1">
      <alignment horizontal="center" vertical="center" wrapText="1"/>
    </xf>
    <xf numFmtId="0" fontId="34" fillId="14" borderId="64" xfId="0" applyFont="1" applyFill="1" applyBorder="1" applyAlignment="1">
      <alignment horizontal="center" vertical="center" wrapText="1"/>
    </xf>
    <xf numFmtId="0" fontId="34" fillId="0" borderId="67" xfId="0" applyFont="1" applyBorder="1" applyAlignment="1">
      <alignment horizontal="center" vertical="center" wrapText="1"/>
    </xf>
    <xf numFmtId="0" fontId="14" fillId="0" borderId="68" xfId="0" applyFont="1" applyBorder="1" applyAlignment="1">
      <alignment horizontal="center" vertical="center" wrapText="1"/>
    </xf>
    <xf numFmtId="0" fontId="34" fillId="14" borderId="69" xfId="0" applyFont="1" applyFill="1" applyBorder="1" applyAlignment="1">
      <alignment horizontal="center" vertical="center" wrapText="1"/>
    </xf>
    <xf numFmtId="0" fontId="14" fillId="0" borderId="70" xfId="0" applyFont="1" applyBorder="1" applyAlignment="1">
      <alignment horizontal="center" wrapText="1"/>
    </xf>
    <xf numFmtId="0" fontId="14" fillId="0" borderId="70" xfId="0" applyFont="1" applyBorder="1" applyAlignment="1">
      <alignment horizontal="center" vertical="center" wrapText="1"/>
    </xf>
    <xf numFmtId="0" fontId="14" fillId="0" borderId="71" xfId="0" applyFont="1" applyBorder="1" applyAlignment="1">
      <alignment horizontal="center" vertical="center" wrapText="1"/>
    </xf>
    <xf numFmtId="0" fontId="34" fillId="14" borderId="51" xfId="0" applyFont="1" applyFill="1" applyBorder="1" applyAlignment="1">
      <alignment horizontal="center" vertical="center" wrapText="1"/>
    </xf>
    <xf numFmtId="0" fontId="14" fillId="0" borderId="49" xfId="0" applyFont="1" applyBorder="1" applyAlignment="1">
      <alignment horizontal="center" vertical="center" wrapText="1"/>
    </xf>
    <xf numFmtId="0" fontId="34" fillId="14" borderId="66" xfId="0" applyFont="1" applyFill="1" applyBorder="1" applyAlignment="1">
      <alignment horizontal="center" vertical="center" wrapText="1"/>
    </xf>
    <xf numFmtId="0" fontId="14" fillId="0" borderId="65" xfId="0" applyFont="1" applyBorder="1" applyAlignment="1">
      <alignment wrapText="1"/>
    </xf>
    <xf numFmtId="0" fontId="14" fillId="0" borderId="72" xfId="0" applyFont="1" applyBorder="1" applyAlignment="1">
      <alignment horizontal="center" vertical="center" wrapText="1"/>
    </xf>
    <xf numFmtId="0" fontId="14" fillId="0" borderId="62" xfId="0" applyFont="1" applyBorder="1" applyAlignment="1">
      <alignment wrapText="1"/>
    </xf>
    <xf numFmtId="0" fontId="15" fillId="15" borderId="0" xfId="0" applyFont="1" applyFill="1" applyAlignment="1">
      <alignment vertical="center" wrapText="1"/>
    </xf>
    <xf numFmtId="0" fontId="15" fillId="15" borderId="73" xfId="0" applyFont="1" applyFill="1" applyBorder="1" applyAlignment="1">
      <alignment vertical="center" wrapText="1"/>
    </xf>
    <xf numFmtId="0" fontId="34" fillId="0" borderId="74" xfId="0" applyFont="1" applyBorder="1" applyAlignment="1">
      <alignment vertical="center" wrapText="1"/>
    </xf>
    <xf numFmtId="0" fontId="34" fillId="14" borderId="74" xfId="0" applyFont="1" applyFill="1" applyBorder="1" applyAlignment="1">
      <alignment vertical="center" wrapText="1"/>
    </xf>
    <xf numFmtId="0" fontId="34" fillId="0" borderId="75" xfId="0" applyFont="1" applyBorder="1" applyAlignment="1">
      <alignment vertical="center" wrapText="1"/>
    </xf>
    <xf numFmtId="0" fontId="34" fillId="14" borderId="75" xfId="0" applyFont="1" applyFill="1" applyBorder="1" applyAlignment="1">
      <alignment vertical="center" wrapText="1"/>
    </xf>
    <xf numFmtId="0" fontId="34" fillId="0" borderId="76" xfId="0" applyFont="1" applyBorder="1" applyAlignment="1">
      <alignment vertical="center" wrapText="1"/>
    </xf>
    <xf numFmtId="0" fontId="34" fillId="14" borderId="61" xfId="0" applyFont="1" applyFill="1" applyBorder="1" applyAlignment="1">
      <alignment horizontal="center" vertical="center" wrapText="1"/>
    </xf>
    <xf numFmtId="0" fontId="34" fillId="14" borderId="63" xfId="0" applyFont="1" applyFill="1" applyBorder="1" applyAlignment="1">
      <alignment horizontal="center" vertical="center" wrapText="1"/>
    </xf>
    <xf numFmtId="0" fontId="34" fillId="14" borderId="0" xfId="0" applyFont="1" applyFill="1" applyAlignment="1">
      <alignment horizontal="center" vertical="center" wrapText="1"/>
    </xf>
    <xf numFmtId="0" fontId="35" fillId="0" borderId="0" xfId="0" applyFont="1" applyBorder="1" applyAlignment="1">
      <alignment horizontal="right" vertical="center" wrapText="1"/>
    </xf>
    <xf numFmtId="0" fontId="35" fillId="0" borderId="0" xfId="0" applyFont="1" applyBorder="1" applyAlignment="1">
      <alignment horizontal="left" vertical="center" wrapText="1"/>
    </xf>
    <xf numFmtId="0" fontId="0" fillId="0" borderId="0" xfId="0" applyBorder="1" applyAlignment="1">
      <alignment vertical="center" wrapText="1"/>
    </xf>
    <xf numFmtId="0" fontId="0" fillId="0" borderId="0" xfId="0" applyFill="1" applyBorder="1" applyAlignment="1">
      <alignment vertical="center" wrapText="1"/>
    </xf>
    <xf numFmtId="0" fontId="10" fillId="5" borderId="77" xfId="0" applyFont="1" applyFill="1" applyBorder="1" applyAlignment="1">
      <alignment vertical="center" wrapText="1"/>
    </xf>
    <xf numFmtId="0" fontId="10" fillId="5" borderId="39" xfId="0" applyFont="1" applyFill="1" applyBorder="1" applyAlignment="1">
      <alignment vertical="center" wrapText="1"/>
    </xf>
    <xf numFmtId="0" fontId="34" fillId="0" borderId="78" xfId="0" applyFont="1" applyBorder="1" applyAlignment="1">
      <alignment vertical="center" wrapText="1"/>
    </xf>
    <xf numFmtId="0" fontId="10" fillId="4" borderId="79" xfId="0" applyFont="1" applyFill="1" applyBorder="1" applyAlignment="1">
      <alignment vertical="center" wrapText="1"/>
    </xf>
  </cellXfs>
  <cellStyles count="13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Normal" xfId="0" builtinId="0"/>
    <cellStyle name="Per cent" xfId="1" builtinId="5"/>
  </cellStyles>
  <dxfs count="9">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1BC7A"/>
      <color rgb="FF8EEE68"/>
      <color rgb="FF0F03AD"/>
      <color rgb="FFE9DAC5"/>
      <color rgb="FFBD88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377420037509211E-2"/>
          <c:y val="5.4000037406250583E-2"/>
          <c:w val="0.40516802522020245"/>
          <c:h val="0.79319271404365599"/>
        </c:manualLayout>
      </c:layout>
      <c:areaChart>
        <c:grouping val="stacked"/>
        <c:varyColors val="0"/>
        <c:ser>
          <c:idx val="0"/>
          <c:order val="0"/>
          <c:tx>
            <c:strRef>
              <c:f>_Data!$D$41</c:f>
              <c:strCache>
                <c:ptCount val="1"/>
                <c:pt idx="0">
                  <c:v>Gouvernance numérique</c:v>
                </c:pt>
              </c:strCache>
            </c:strRef>
          </c:tx>
          <c:spPr>
            <a:solidFill>
              <a:schemeClr val="accent1"/>
            </a:solidFill>
            <a:ln>
              <a:noFill/>
            </a:ln>
            <a:effectLst/>
          </c:spPr>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_Data!$D$42:$D$63</c:f>
              <c:numCache>
                <c:formatCode>General</c:formatCode>
                <c:ptCount val="22"/>
                <c:pt idx="0">
                  <c:v>0</c:v>
                </c:pt>
                <c:pt idx="1">
                  <c:v>73.500000000000014</c:v>
                </c:pt>
                <c:pt idx="2">
                  <c:v>73.500000000000014</c:v>
                </c:pt>
                <c:pt idx="3">
                  <c:v>73.500000000000014</c:v>
                </c:pt>
                <c:pt idx="4">
                  <c:v>73.500000000000014</c:v>
                </c:pt>
                <c:pt idx="5">
                  <c:v>73.500000000000014</c:v>
                </c:pt>
                <c:pt idx="6">
                  <c:v>73.500000000000014</c:v>
                </c:pt>
                <c:pt idx="7">
                  <c:v>73.500000000000014</c:v>
                </c:pt>
                <c:pt idx="8">
                  <c:v>73.500000000000014</c:v>
                </c:pt>
                <c:pt idx="9">
                  <c:v>73.500000000000014</c:v>
                </c:pt>
                <c:pt idx="10">
                  <c:v>73.500000000000014</c:v>
                </c:pt>
                <c:pt idx="11">
                  <c:v>73.500000000000014</c:v>
                </c:pt>
                <c:pt idx="12">
                  <c:v>73.500000000000014</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0-4C69-6D45-9A50-E05EE97FAA01}"/>
            </c:ext>
          </c:extLst>
        </c:ser>
        <c:ser>
          <c:idx val="1"/>
          <c:order val="1"/>
          <c:tx>
            <c:strRef>
              <c:f>_Data!$E$41</c:f>
              <c:strCache>
                <c:ptCount val="1"/>
                <c:pt idx="0">
                  <c:v>Manquant - Gouvernance numérique</c:v>
                </c:pt>
              </c:strCache>
            </c:strRef>
          </c:tx>
          <c:spPr>
            <a:solidFill>
              <a:schemeClr val="accent1">
                <a:lumMod val="20000"/>
                <a:lumOff val="80000"/>
              </a:schemeClr>
            </a:solidFill>
            <a:ln>
              <a:noFill/>
            </a:ln>
            <a:effectLst/>
          </c:spPr>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_Data!$E$42:$E$63</c:f>
              <c:numCache>
                <c:formatCode>General</c:formatCode>
                <c:ptCount val="22"/>
                <c:pt idx="0">
                  <c:v>0</c:v>
                </c:pt>
                <c:pt idx="1">
                  <c:v>26.499999999999989</c:v>
                </c:pt>
                <c:pt idx="2">
                  <c:v>26.499999999999989</c:v>
                </c:pt>
                <c:pt idx="3">
                  <c:v>26.499999999999989</c:v>
                </c:pt>
                <c:pt idx="4">
                  <c:v>26.499999999999989</c:v>
                </c:pt>
                <c:pt idx="5">
                  <c:v>26.499999999999989</c:v>
                </c:pt>
                <c:pt idx="6">
                  <c:v>26.499999999999989</c:v>
                </c:pt>
                <c:pt idx="7">
                  <c:v>26.499999999999989</c:v>
                </c:pt>
                <c:pt idx="8">
                  <c:v>26.499999999999989</c:v>
                </c:pt>
                <c:pt idx="9">
                  <c:v>26.499999999999989</c:v>
                </c:pt>
                <c:pt idx="10">
                  <c:v>26.499999999999989</c:v>
                </c:pt>
                <c:pt idx="11">
                  <c:v>26.499999999999989</c:v>
                </c:pt>
                <c:pt idx="12">
                  <c:v>26.499999999999989</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1-4C69-6D45-9A50-E05EE97FAA01}"/>
            </c:ext>
          </c:extLst>
        </c:ser>
        <c:ser>
          <c:idx val="4"/>
          <c:order val="2"/>
          <c:tx>
            <c:strRef>
              <c:f>_Data!$F$41</c:f>
              <c:strCache>
                <c:ptCount val="1"/>
                <c:pt idx="0">
                  <c:v>Produit / service numérique</c:v>
                </c:pt>
              </c:strCache>
            </c:strRef>
          </c:tx>
          <c:spPr>
            <a:solidFill>
              <a:schemeClr val="accent3"/>
            </a:solidFill>
            <a:ln>
              <a:noFill/>
            </a:ln>
            <a:effectLst/>
          </c:spPr>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_Data!$F$42:$F$63</c:f>
              <c:numCache>
                <c:formatCode>General</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54.166666666666664</c:v>
                </c:pt>
                <c:pt idx="14">
                  <c:v>54.166666666666664</c:v>
                </c:pt>
                <c:pt idx="15">
                  <c:v>54.166666666666664</c:v>
                </c:pt>
                <c:pt idx="16">
                  <c:v>54.166666666666664</c:v>
                </c:pt>
                <c:pt idx="17">
                  <c:v>54.166666666666664</c:v>
                </c:pt>
                <c:pt idx="18">
                  <c:v>54.166666666666664</c:v>
                </c:pt>
                <c:pt idx="19">
                  <c:v>54.166666666666664</c:v>
                </c:pt>
                <c:pt idx="20">
                  <c:v>54.166666666666664</c:v>
                </c:pt>
                <c:pt idx="21">
                  <c:v>54.166666666666664</c:v>
                </c:pt>
              </c:numCache>
            </c:numRef>
          </c:val>
          <c:extLst>
            <c:ext xmlns:c16="http://schemas.microsoft.com/office/drawing/2014/chart" uri="{C3380CC4-5D6E-409C-BE32-E72D297353CC}">
              <c16:uniqueId val="{00000004-4C69-6D45-9A50-E05EE97FAA01}"/>
            </c:ext>
          </c:extLst>
        </c:ser>
        <c:ser>
          <c:idx val="5"/>
          <c:order val="3"/>
          <c:tx>
            <c:strRef>
              <c:f>_Data!$G$41</c:f>
              <c:strCache>
                <c:ptCount val="1"/>
                <c:pt idx="0">
                  <c:v>Manquant - Produit / Service numérique</c:v>
                </c:pt>
              </c:strCache>
            </c:strRef>
          </c:tx>
          <c:spPr>
            <a:solidFill>
              <a:schemeClr val="accent3">
                <a:lumMod val="20000"/>
                <a:lumOff val="80000"/>
              </a:schemeClr>
            </a:solidFill>
            <a:ln>
              <a:noFill/>
            </a:ln>
            <a:effectLst/>
          </c:spPr>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_Data!$G$42:$G$63</c:f>
              <c:numCache>
                <c:formatCode>General</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45.833333333333336</c:v>
                </c:pt>
                <c:pt idx="14">
                  <c:v>45.833333333333336</c:v>
                </c:pt>
                <c:pt idx="15">
                  <c:v>45.833333333333336</c:v>
                </c:pt>
                <c:pt idx="16">
                  <c:v>45.833333333333336</c:v>
                </c:pt>
                <c:pt idx="17">
                  <c:v>45.833333333333336</c:v>
                </c:pt>
                <c:pt idx="18">
                  <c:v>45.833333333333336</c:v>
                </c:pt>
                <c:pt idx="19">
                  <c:v>45.833333333333336</c:v>
                </c:pt>
                <c:pt idx="20">
                  <c:v>45.833333333333336</c:v>
                </c:pt>
                <c:pt idx="21">
                  <c:v>45.833333333333336</c:v>
                </c:pt>
              </c:numCache>
            </c:numRef>
          </c:val>
          <c:extLst>
            <c:ext xmlns:c16="http://schemas.microsoft.com/office/drawing/2014/chart" uri="{C3380CC4-5D6E-409C-BE32-E72D297353CC}">
              <c16:uniqueId val="{00000005-4C69-6D45-9A50-E05EE97FAA01}"/>
            </c:ext>
          </c:extLst>
        </c:ser>
        <c:dLbls>
          <c:showLegendKey val="0"/>
          <c:showVal val="0"/>
          <c:showCatName val="0"/>
          <c:showSerName val="0"/>
          <c:showPercent val="0"/>
          <c:showBubbleSize val="0"/>
        </c:dLbls>
        <c:axId val="1267740239"/>
        <c:axId val="1241371903"/>
      </c:areaChart>
      <c:dateAx>
        <c:axId val="1267740239"/>
        <c:scaling>
          <c:orientation val="minMax"/>
        </c:scaling>
        <c:delete val="0"/>
        <c:axPos val="b"/>
        <c:title>
          <c:tx>
            <c:rich>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fr-FR" sz="1200" b="1">
                    <a:solidFill>
                      <a:schemeClr val="tx1"/>
                    </a:solidFill>
                  </a:rPr>
                  <a:t>Pondération</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CH"/>
            </a:p>
          </c:txPr>
        </c:title>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CH"/>
          </a:p>
        </c:txPr>
        <c:crossAx val="1241371903"/>
        <c:crosses val="autoZero"/>
        <c:auto val="0"/>
        <c:lblOffset val="100"/>
        <c:baseTimeUnit val="days"/>
        <c:majorUnit val="10"/>
        <c:majorTimeUnit val="days"/>
      </c:dateAx>
      <c:valAx>
        <c:axId val="1241371903"/>
        <c:scaling>
          <c:orientation val="minMax"/>
          <c:max val="100"/>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fr-FR" sz="1200" b="1">
                    <a:solidFill>
                      <a:schemeClr val="tx1"/>
                    </a:solidFill>
                  </a:rPr>
                  <a:t>Score</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CH"/>
            </a:p>
          </c:txPr>
        </c:title>
        <c:numFmt formatCode="General"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CH"/>
          </a:p>
        </c:txPr>
        <c:crossAx val="1267740239"/>
        <c:crossesAt val="0"/>
        <c:crossBetween val="between"/>
      </c:valAx>
      <c:spPr>
        <a:noFill/>
        <a:ln w="25400">
          <a:noFill/>
        </a:ln>
        <a:effectLst/>
      </c:spPr>
    </c:plotArea>
    <c:legend>
      <c:legendPos val="r"/>
      <c:layout>
        <c:manualLayout>
          <c:xMode val="edge"/>
          <c:yMode val="edge"/>
          <c:x val="0.53139389782023305"/>
          <c:y val="0.35542579009815556"/>
          <c:w val="0.26551319755095493"/>
          <c:h val="0.23409909532585021"/>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CH"/>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CH"/>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Ethix Diagnosis©</a:t>
            </a:r>
            <a:br>
              <a:rPr lang="fr-FR" baseline="0"/>
            </a:br>
            <a:r>
              <a:rPr lang="fr-FR" baseline="0"/>
              <a:t>64%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CH"/>
        </a:p>
      </c:txPr>
    </c:title>
    <c:autoTitleDeleted val="0"/>
    <c:plotArea>
      <c:layout/>
      <c:barChart>
        <c:barDir val="bar"/>
        <c:grouping val="stacked"/>
        <c:varyColors val="0"/>
        <c:ser>
          <c:idx val="0"/>
          <c:order val="0"/>
          <c:spPr>
            <a:solidFill>
              <a:schemeClr val="accent1"/>
            </a:solidFill>
            <a:ln w="19050">
              <a:noFill/>
            </a:ln>
            <a:effectLst/>
          </c:spPr>
          <c:invertIfNegative val="0"/>
          <c:dPt>
            <c:idx val="0"/>
            <c:invertIfNegative val="0"/>
            <c:bubble3D val="0"/>
            <c:spPr>
              <a:solidFill>
                <a:schemeClr val="accent1"/>
              </a:solidFill>
              <a:ln w="19050">
                <a:noFill/>
              </a:ln>
              <a:effectLst/>
            </c:spPr>
            <c:extLst>
              <c:ext xmlns:c16="http://schemas.microsoft.com/office/drawing/2014/chart" uri="{C3380CC4-5D6E-409C-BE32-E72D297353CC}">
                <c16:uniqueId val="{00000001-0BCD-014F-8AB0-26C81D507387}"/>
              </c:ext>
            </c:extLst>
          </c:dPt>
          <c:dPt>
            <c:idx val="1"/>
            <c:invertIfNegative val="0"/>
            <c:bubble3D val="0"/>
            <c:spPr>
              <a:solidFill>
                <a:schemeClr val="accent6"/>
              </a:solidFill>
              <a:ln w="19050">
                <a:noFill/>
              </a:ln>
              <a:effectLst/>
            </c:spPr>
            <c:extLst>
              <c:ext xmlns:c16="http://schemas.microsoft.com/office/drawing/2014/chart" uri="{C3380CC4-5D6E-409C-BE32-E72D297353CC}">
                <c16:uniqueId val="{00000003-0BCD-014F-8AB0-26C81D507387}"/>
              </c:ext>
            </c:extLst>
          </c:dPt>
          <c:dPt>
            <c:idx val="2"/>
            <c:invertIfNegative val="0"/>
            <c:bubble3D val="0"/>
            <c:spPr>
              <a:solidFill>
                <a:schemeClr val="accent3"/>
              </a:solidFill>
              <a:ln w="19050">
                <a:noFill/>
              </a:ln>
              <a:effectLst/>
            </c:spPr>
            <c:extLst>
              <c:ext xmlns:c16="http://schemas.microsoft.com/office/drawing/2014/chart" uri="{C3380CC4-5D6E-409C-BE32-E72D297353CC}">
                <c16:uniqueId val="{00000005-0BCD-014F-8AB0-26C81D507387}"/>
              </c:ext>
            </c:extLst>
          </c:dPt>
          <c:dPt>
            <c:idx val="3"/>
            <c:invertIfNegative val="0"/>
            <c:bubble3D val="0"/>
            <c:spPr>
              <a:solidFill>
                <a:schemeClr val="accent1">
                  <a:lumMod val="20000"/>
                  <a:lumOff val="80000"/>
                </a:schemeClr>
              </a:solidFill>
              <a:ln w="19050">
                <a:noFill/>
              </a:ln>
              <a:effectLst/>
            </c:spPr>
            <c:extLst>
              <c:ext xmlns:c16="http://schemas.microsoft.com/office/drawing/2014/chart" uri="{C3380CC4-5D6E-409C-BE32-E72D297353CC}">
                <c16:uniqueId val="{00000007-0BCD-014F-8AB0-26C81D507387}"/>
              </c:ext>
            </c:extLst>
          </c:dPt>
          <c:dPt>
            <c:idx val="4"/>
            <c:invertIfNegative val="0"/>
            <c:bubble3D val="0"/>
            <c:spPr>
              <a:solidFill>
                <a:schemeClr val="accent6">
                  <a:lumMod val="20000"/>
                  <a:lumOff val="80000"/>
                </a:schemeClr>
              </a:solidFill>
              <a:ln w="19050">
                <a:noFill/>
              </a:ln>
              <a:effectLst/>
            </c:spPr>
            <c:extLst>
              <c:ext xmlns:c16="http://schemas.microsoft.com/office/drawing/2014/chart" uri="{C3380CC4-5D6E-409C-BE32-E72D297353CC}">
                <c16:uniqueId val="{00000009-0BCD-014F-8AB0-26C81D507387}"/>
              </c:ext>
            </c:extLst>
          </c:dPt>
          <c:dPt>
            <c:idx val="5"/>
            <c:invertIfNegative val="0"/>
            <c:bubble3D val="0"/>
            <c:spPr>
              <a:solidFill>
                <a:schemeClr val="accent3">
                  <a:lumMod val="20000"/>
                  <a:lumOff val="80000"/>
                </a:schemeClr>
              </a:solidFill>
              <a:ln w="19050">
                <a:noFill/>
              </a:ln>
              <a:effectLst/>
            </c:spPr>
            <c:extLst>
              <c:ext xmlns:c16="http://schemas.microsoft.com/office/drawing/2014/chart" uri="{C3380CC4-5D6E-409C-BE32-E72D297353CC}">
                <c16:uniqueId val="{0000000B-0BCD-014F-8AB0-26C81D507387}"/>
              </c:ext>
            </c:extLst>
          </c:dPt>
          <c:cat>
            <c:strRef>
              <c:f>_Data!$B$4:$C$4</c:f>
              <c:strCache>
                <c:ptCount val="2"/>
                <c:pt idx="0">
                  <c:v>Gouvernance numérique</c:v>
                </c:pt>
                <c:pt idx="1">
                  <c:v>Produit / service numérique</c:v>
                </c:pt>
              </c:strCache>
            </c:strRef>
          </c:cat>
          <c:val>
            <c:numRef>
              <c:f>_Data!$B$10:$C$10</c:f>
              <c:numCache>
                <c:formatCode>General</c:formatCode>
                <c:ptCount val="2"/>
                <c:pt idx="0">
                  <c:v>0.40425000000000011</c:v>
                </c:pt>
                <c:pt idx="1">
                  <c:v>0.24374999999999999</c:v>
                </c:pt>
              </c:numCache>
            </c:numRef>
          </c:val>
          <c:extLst>
            <c:ext xmlns:c16="http://schemas.microsoft.com/office/drawing/2014/chart" uri="{C3380CC4-5D6E-409C-BE32-E72D297353CC}">
              <c16:uniqueId val="{0000000C-0BCD-014F-8AB0-26C81D507387}"/>
            </c:ext>
          </c:extLst>
        </c:ser>
        <c:ser>
          <c:idx val="1"/>
          <c:order val="1"/>
          <c:spPr>
            <a:solidFill>
              <a:schemeClr val="accent2"/>
            </a:solidFill>
            <a:ln w="19050">
              <a:solidFill>
                <a:schemeClr val="lt1"/>
              </a:solidFill>
            </a:ln>
            <a:effectLst/>
          </c:spPr>
          <c:invertIfNegative val="0"/>
          <c:dPt>
            <c:idx val="0"/>
            <c:invertIfNegative val="0"/>
            <c:bubble3D val="0"/>
            <c:spPr>
              <a:solidFill>
                <a:schemeClr val="accent1">
                  <a:lumMod val="20000"/>
                  <a:lumOff val="80000"/>
                </a:schemeClr>
              </a:solidFill>
              <a:ln w="19050">
                <a:solidFill>
                  <a:schemeClr val="lt1"/>
                </a:solidFill>
              </a:ln>
              <a:effectLst/>
            </c:spPr>
            <c:extLst>
              <c:ext xmlns:c16="http://schemas.microsoft.com/office/drawing/2014/chart" uri="{C3380CC4-5D6E-409C-BE32-E72D297353CC}">
                <c16:uniqueId val="{0000000E-0BCD-014F-8AB0-26C81D507387}"/>
              </c:ext>
            </c:extLst>
          </c:dPt>
          <c:dPt>
            <c:idx val="1"/>
            <c:invertIfNegative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0F-0BCD-014F-8AB0-26C81D507387}"/>
              </c:ext>
            </c:extLst>
          </c:dPt>
          <c:dPt>
            <c:idx val="2"/>
            <c:invertIfNegative val="0"/>
            <c:bubble3D val="0"/>
            <c:spPr>
              <a:solidFill>
                <a:schemeClr val="accent3">
                  <a:lumMod val="20000"/>
                  <a:lumOff val="80000"/>
                </a:schemeClr>
              </a:solidFill>
              <a:ln w="19050">
                <a:solidFill>
                  <a:schemeClr val="lt1"/>
                </a:solidFill>
              </a:ln>
              <a:effectLst/>
            </c:spPr>
            <c:extLst>
              <c:ext xmlns:c16="http://schemas.microsoft.com/office/drawing/2014/chart" uri="{C3380CC4-5D6E-409C-BE32-E72D297353CC}">
                <c16:uniqueId val="{00000010-0BCD-014F-8AB0-26C81D507387}"/>
              </c:ext>
            </c:extLst>
          </c:dPt>
          <c:cat>
            <c:strRef>
              <c:f>_Data!$B$4:$C$4</c:f>
              <c:strCache>
                <c:ptCount val="2"/>
                <c:pt idx="0">
                  <c:v>Gouvernance numérique</c:v>
                </c:pt>
                <c:pt idx="1">
                  <c:v>Produit / service numérique</c:v>
                </c:pt>
              </c:strCache>
            </c:strRef>
          </c:cat>
          <c:val>
            <c:numRef>
              <c:f>_Data!$B$11:$C$11</c:f>
              <c:numCache>
                <c:formatCode>General</c:formatCode>
                <c:ptCount val="2"/>
                <c:pt idx="0">
                  <c:v>0.14574999999999994</c:v>
                </c:pt>
                <c:pt idx="1">
                  <c:v>0.20625000000000002</c:v>
                </c:pt>
              </c:numCache>
            </c:numRef>
          </c:val>
          <c:extLst>
            <c:ext xmlns:c16="http://schemas.microsoft.com/office/drawing/2014/chart" uri="{C3380CC4-5D6E-409C-BE32-E72D297353CC}">
              <c16:uniqueId val="{0000000D-0BCD-014F-8AB0-26C81D507387}"/>
            </c:ext>
          </c:extLst>
        </c:ser>
        <c:dLbls>
          <c:showLegendKey val="0"/>
          <c:showVal val="0"/>
          <c:showCatName val="0"/>
          <c:showSerName val="0"/>
          <c:showPercent val="0"/>
          <c:showBubbleSize val="0"/>
        </c:dLbls>
        <c:gapWidth val="20"/>
        <c:overlap val="100"/>
        <c:axId val="1267991615"/>
        <c:axId val="1266095727"/>
      </c:barChart>
      <c:valAx>
        <c:axId val="1266095727"/>
        <c:scaling>
          <c:orientation val="minMax"/>
        </c:scaling>
        <c:delete val="1"/>
        <c:axPos val="b"/>
        <c:numFmt formatCode="General" sourceLinked="1"/>
        <c:majorTickMark val="out"/>
        <c:minorTickMark val="none"/>
        <c:tickLblPos val="nextTo"/>
        <c:crossAx val="1267991615"/>
        <c:crosses val="autoZero"/>
        <c:crossBetween val="between"/>
      </c:valAx>
      <c:catAx>
        <c:axId val="1267991615"/>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266095727"/>
        <c:crosses val="autoZero"/>
        <c:auto val="1"/>
        <c:lblAlgn val="ctr"/>
        <c:lblOffset val="100"/>
        <c:noMultiLvlLbl val="0"/>
      </c:cat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Overview Ethics</a:t>
            </a:r>
            <a:r>
              <a:rPr lang="fr-FR" baseline="0"/>
              <a:t> </a:t>
            </a:r>
            <a:r>
              <a:rPr lang="fr-FR"/>
              <a:t>Diagnosis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CH"/>
        </a:p>
      </c:txPr>
    </c:title>
    <c:autoTitleDeleted val="0"/>
    <c:plotArea>
      <c:layout>
        <c:manualLayout>
          <c:layoutTarget val="inner"/>
          <c:xMode val="edge"/>
          <c:yMode val="edge"/>
          <c:x val="8.2205992366896172E-2"/>
          <c:y val="0.1248723302558426"/>
          <c:w val="0.89328413658437622"/>
          <c:h val="0.66391134814218511"/>
        </c:manualLayout>
      </c:layout>
      <c:areaChart>
        <c:grouping val="stacked"/>
        <c:varyColors val="0"/>
        <c:ser>
          <c:idx val="0"/>
          <c:order val="0"/>
          <c:tx>
            <c:strRef>
              <c:f>_Data!$D$41</c:f>
              <c:strCache>
                <c:ptCount val="1"/>
                <c:pt idx="0">
                  <c:v>Gouvernance numérique</c:v>
                </c:pt>
              </c:strCache>
            </c:strRef>
          </c:tx>
          <c:spPr>
            <a:solidFill>
              <a:schemeClr val="accent1"/>
            </a:solidFill>
            <a:ln>
              <a:noFill/>
            </a:ln>
            <a:effectLst/>
          </c:spPr>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_Data!$D$42:$D$63</c:f>
              <c:numCache>
                <c:formatCode>General</c:formatCode>
                <c:ptCount val="22"/>
                <c:pt idx="0">
                  <c:v>0</c:v>
                </c:pt>
                <c:pt idx="1">
                  <c:v>73.500000000000014</c:v>
                </c:pt>
                <c:pt idx="2">
                  <c:v>73.500000000000014</c:v>
                </c:pt>
                <c:pt idx="3">
                  <c:v>73.500000000000014</c:v>
                </c:pt>
                <c:pt idx="4">
                  <c:v>73.500000000000014</c:v>
                </c:pt>
                <c:pt idx="5">
                  <c:v>73.500000000000014</c:v>
                </c:pt>
                <c:pt idx="6">
                  <c:v>73.500000000000014</c:v>
                </c:pt>
                <c:pt idx="7">
                  <c:v>73.500000000000014</c:v>
                </c:pt>
                <c:pt idx="8">
                  <c:v>73.500000000000014</c:v>
                </c:pt>
                <c:pt idx="9">
                  <c:v>73.500000000000014</c:v>
                </c:pt>
                <c:pt idx="10">
                  <c:v>73.500000000000014</c:v>
                </c:pt>
                <c:pt idx="11">
                  <c:v>73.500000000000014</c:v>
                </c:pt>
                <c:pt idx="12">
                  <c:v>73.500000000000014</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0-15DD-7541-8A56-7A1F30681C92}"/>
            </c:ext>
          </c:extLst>
        </c:ser>
        <c:ser>
          <c:idx val="1"/>
          <c:order val="1"/>
          <c:tx>
            <c:strRef>
              <c:f>_Data!$E$41</c:f>
              <c:strCache>
                <c:ptCount val="1"/>
                <c:pt idx="0">
                  <c:v>Manquant - Gouvernance numérique</c:v>
                </c:pt>
              </c:strCache>
            </c:strRef>
          </c:tx>
          <c:spPr>
            <a:solidFill>
              <a:schemeClr val="accent1">
                <a:lumMod val="20000"/>
                <a:lumOff val="80000"/>
              </a:schemeClr>
            </a:solidFill>
            <a:ln>
              <a:noFill/>
            </a:ln>
            <a:effectLst/>
          </c:spPr>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_Data!$E$42:$E$63</c:f>
              <c:numCache>
                <c:formatCode>General</c:formatCode>
                <c:ptCount val="22"/>
                <c:pt idx="0">
                  <c:v>0</c:v>
                </c:pt>
                <c:pt idx="1">
                  <c:v>26.499999999999989</c:v>
                </c:pt>
                <c:pt idx="2">
                  <c:v>26.499999999999989</c:v>
                </c:pt>
                <c:pt idx="3">
                  <c:v>26.499999999999989</c:v>
                </c:pt>
                <c:pt idx="4">
                  <c:v>26.499999999999989</c:v>
                </c:pt>
                <c:pt idx="5">
                  <c:v>26.499999999999989</c:v>
                </c:pt>
                <c:pt idx="6">
                  <c:v>26.499999999999989</c:v>
                </c:pt>
                <c:pt idx="7">
                  <c:v>26.499999999999989</c:v>
                </c:pt>
                <c:pt idx="8">
                  <c:v>26.499999999999989</c:v>
                </c:pt>
                <c:pt idx="9">
                  <c:v>26.499999999999989</c:v>
                </c:pt>
                <c:pt idx="10">
                  <c:v>26.499999999999989</c:v>
                </c:pt>
                <c:pt idx="11">
                  <c:v>26.499999999999989</c:v>
                </c:pt>
                <c:pt idx="12">
                  <c:v>26.499999999999989</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1-15DD-7541-8A56-7A1F30681C92}"/>
            </c:ext>
          </c:extLst>
        </c:ser>
        <c:ser>
          <c:idx val="4"/>
          <c:order val="2"/>
          <c:tx>
            <c:strRef>
              <c:f>_Data!$F$41</c:f>
              <c:strCache>
                <c:ptCount val="1"/>
                <c:pt idx="0">
                  <c:v>Produit / service numérique</c:v>
                </c:pt>
              </c:strCache>
            </c:strRef>
          </c:tx>
          <c:spPr>
            <a:solidFill>
              <a:schemeClr val="accent3"/>
            </a:solidFill>
            <a:ln>
              <a:noFill/>
            </a:ln>
            <a:effectLst/>
          </c:spPr>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_Data!$F$42:$F$63</c:f>
              <c:numCache>
                <c:formatCode>General</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54.166666666666664</c:v>
                </c:pt>
                <c:pt idx="14">
                  <c:v>54.166666666666664</c:v>
                </c:pt>
                <c:pt idx="15">
                  <c:v>54.166666666666664</c:v>
                </c:pt>
                <c:pt idx="16">
                  <c:v>54.166666666666664</c:v>
                </c:pt>
                <c:pt idx="17">
                  <c:v>54.166666666666664</c:v>
                </c:pt>
                <c:pt idx="18">
                  <c:v>54.166666666666664</c:v>
                </c:pt>
                <c:pt idx="19">
                  <c:v>54.166666666666664</c:v>
                </c:pt>
                <c:pt idx="20">
                  <c:v>54.166666666666664</c:v>
                </c:pt>
                <c:pt idx="21">
                  <c:v>54.166666666666664</c:v>
                </c:pt>
              </c:numCache>
            </c:numRef>
          </c:val>
          <c:extLst>
            <c:ext xmlns:c16="http://schemas.microsoft.com/office/drawing/2014/chart" uri="{C3380CC4-5D6E-409C-BE32-E72D297353CC}">
              <c16:uniqueId val="{00000004-15DD-7541-8A56-7A1F30681C92}"/>
            </c:ext>
          </c:extLst>
        </c:ser>
        <c:ser>
          <c:idx val="5"/>
          <c:order val="3"/>
          <c:tx>
            <c:strRef>
              <c:f>_Data!$G$41</c:f>
              <c:strCache>
                <c:ptCount val="1"/>
                <c:pt idx="0">
                  <c:v>Manquant - Produit / Service numérique</c:v>
                </c:pt>
              </c:strCache>
            </c:strRef>
          </c:tx>
          <c:spPr>
            <a:solidFill>
              <a:schemeClr val="accent3">
                <a:lumMod val="20000"/>
                <a:lumOff val="80000"/>
              </a:schemeClr>
            </a:solidFill>
            <a:ln>
              <a:noFill/>
            </a:ln>
            <a:effectLst/>
          </c:spPr>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_Data!$G$42:$G$63</c:f>
              <c:numCache>
                <c:formatCode>General</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45.833333333333336</c:v>
                </c:pt>
                <c:pt idx="14">
                  <c:v>45.833333333333336</c:v>
                </c:pt>
                <c:pt idx="15">
                  <c:v>45.833333333333336</c:v>
                </c:pt>
                <c:pt idx="16">
                  <c:v>45.833333333333336</c:v>
                </c:pt>
                <c:pt idx="17">
                  <c:v>45.833333333333336</c:v>
                </c:pt>
                <c:pt idx="18">
                  <c:v>45.833333333333336</c:v>
                </c:pt>
                <c:pt idx="19">
                  <c:v>45.833333333333336</c:v>
                </c:pt>
                <c:pt idx="20">
                  <c:v>45.833333333333336</c:v>
                </c:pt>
                <c:pt idx="21">
                  <c:v>45.833333333333336</c:v>
                </c:pt>
              </c:numCache>
            </c:numRef>
          </c:val>
          <c:extLst>
            <c:ext xmlns:c16="http://schemas.microsoft.com/office/drawing/2014/chart" uri="{C3380CC4-5D6E-409C-BE32-E72D297353CC}">
              <c16:uniqueId val="{00000005-15DD-7541-8A56-7A1F30681C92}"/>
            </c:ext>
          </c:extLst>
        </c:ser>
        <c:dLbls>
          <c:showLegendKey val="0"/>
          <c:showVal val="0"/>
          <c:showCatName val="0"/>
          <c:showSerName val="0"/>
          <c:showPercent val="0"/>
          <c:showBubbleSize val="0"/>
        </c:dLbls>
        <c:axId val="1267740239"/>
        <c:axId val="1241371903"/>
      </c:areaChart>
      <c:dateAx>
        <c:axId val="1267740239"/>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241371903"/>
        <c:crosses val="autoZero"/>
        <c:auto val="0"/>
        <c:lblOffset val="100"/>
        <c:baseTimeUnit val="days"/>
        <c:majorUnit val="10"/>
        <c:majorTimeUnit val="days"/>
      </c:dateAx>
      <c:valAx>
        <c:axId val="1241371903"/>
        <c:scaling>
          <c:orientation val="minMax"/>
          <c:max val="100"/>
        </c:scaling>
        <c:delete val="0"/>
        <c:axPos val="l"/>
        <c:numFmt formatCode="General"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267740239"/>
        <c:crossesAt val="0"/>
        <c:crossBetween val="between"/>
      </c:valAx>
      <c:spPr>
        <a:noFill/>
        <a:ln w="25400">
          <a:noFill/>
        </a:ln>
        <a:effectLst/>
      </c:spPr>
    </c:plotArea>
    <c:legend>
      <c:legendPos val="b"/>
      <c:layout>
        <c:manualLayout>
          <c:xMode val="edge"/>
          <c:yMode val="edge"/>
          <c:x val="0.25384897988668848"/>
          <c:y val="0.88913261826523649"/>
          <c:w val="0.49492306580943435"/>
          <c:h val="8.462066257465848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CH"/>
        </a:p>
      </c:txPr>
    </c:title>
    <c:autoTitleDeleted val="0"/>
    <c:plotArea>
      <c:layout/>
      <c:barChart>
        <c:barDir val="bar"/>
        <c:grouping val="stacked"/>
        <c:varyColors val="0"/>
        <c:ser>
          <c:idx val="0"/>
          <c:order val="0"/>
          <c:tx>
            <c:strRef>
              <c:f>_Data!$D$41</c:f>
              <c:strCache>
                <c:ptCount val="1"/>
                <c:pt idx="0">
                  <c:v>Gouvernance numérique</c:v>
                </c:pt>
              </c:strCache>
            </c:strRef>
          </c:tx>
          <c:spPr>
            <a:solidFill>
              <a:schemeClr val="accent1"/>
            </a:solidFill>
            <a:ln>
              <a:noFill/>
            </a:ln>
            <a:effectLst/>
          </c:spPr>
          <c:invertIfNegative val="0"/>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_Data!$D$42:$D$63</c:f>
              <c:numCache>
                <c:formatCode>General</c:formatCode>
                <c:ptCount val="22"/>
                <c:pt idx="0">
                  <c:v>0</c:v>
                </c:pt>
                <c:pt idx="1">
                  <c:v>73.500000000000014</c:v>
                </c:pt>
                <c:pt idx="2">
                  <c:v>73.500000000000014</c:v>
                </c:pt>
                <c:pt idx="3">
                  <c:v>73.500000000000014</c:v>
                </c:pt>
                <c:pt idx="4">
                  <c:v>73.500000000000014</c:v>
                </c:pt>
                <c:pt idx="5">
                  <c:v>73.500000000000014</c:v>
                </c:pt>
                <c:pt idx="6">
                  <c:v>73.500000000000014</c:v>
                </c:pt>
                <c:pt idx="7">
                  <c:v>73.500000000000014</c:v>
                </c:pt>
                <c:pt idx="8">
                  <c:v>73.500000000000014</c:v>
                </c:pt>
                <c:pt idx="9">
                  <c:v>73.500000000000014</c:v>
                </c:pt>
                <c:pt idx="10">
                  <c:v>73.500000000000014</c:v>
                </c:pt>
                <c:pt idx="11">
                  <c:v>73.500000000000014</c:v>
                </c:pt>
                <c:pt idx="12">
                  <c:v>73.500000000000014</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0-4B2A-5F44-8D9B-C49832E83BB0}"/>
            </c:ext>
          </c:extLst>
        </c:ser>
        <c:ser>
          <c:idx val="1"/>
          <c:order val="1"/>
          <c:tx>
            <c:strRef>
              <c:f>_Data!$E$41</c:f>
              <c:strCache>
                <c:ptCount val="1"/>
                <c:pt idx="0">
                  <c:v>Manquant - Gouvernance numérique</c:v>
                </c:pt>
              </c:strCache>
            </c:strRef>
          </c:tx>
          <c:spPr>
            <a:solidFill>
              <a:schemeClr val="accent2"/>
            </a:solidFill>
            <a:ln>
              <a:noFill/>
            </a:ln>
            <a:effectLst/>
          </c:spPr>
          <c:invertIfNegative val="0"/>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_Data!$E$42:$E$63</c:f>
              <c:numCache>
                <c:formatCode>General</c:formatCode>
                <c:ptCount val="22"/>
                <c:pt idx="0">
                  <c:v>0</c:v>
                </c:pt>
                <c:pt idx="1">
                  <c:v>26.499999999999989</c:v>
                </c:pt>
                <c:pt idx="2">
                  <c:v>26.499999999999989</c:v>
                </c:pt>
                <c:pt idx="3">
                  <c:v>26.499999999999989</c:v>
                </c:pt>
                <c:pt idx="4">
                  <c:v>26.499999999999989</c:v>
                </c:pt>
                <c:pt idx="5">
                  <c:v>26.499999999999989</c:v>
                </c:pt>
                <c:pt idx="6">
                  <c:v>26.499999999999989</c:v>
                </c:pt>
                <c:pt idx="7">
                  <c:v>26.499999999999989</c:v>
                </c:pt>
                <c:pt idx="8">
                  <c:v>26.499999999999989</c:v>
                </c:pt>
                <c:pt idx="9">
                  <c:v>26.499999999999989</c:v>
                </c:pt>
                <c:pt idx="10">
                  <c:v>26.499999999999989</c:v>
                </c:pt>
                <c:pt idx="11">
                  <c:v>26.499999999999989</c:v>
                </c:pt>
                <c:pt idx="12">
                  <c:v>26.499999999999989</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1-4B2A-5F44-8D9B-C49832E83BB0}"/>
            </c:ext>
          </c:extLst>
        </c:ser>
        <c:ser>
          <c:idx val="2"/>
          <c:order val="2"/>
          <c:tx>
            <c:strRef>
              <c:f>_Data!#REF!</c:f>
              <c:strCache>
                <c:ptCount val="1"/>
                <c:pt idx="0">
                  <c:v>#REF!</c:v>
                </c:pt>
              </c:strCache>
            </c:strRef>
          </c:tx>
          <c:spPr>
            <a:solidFill>
              <a:schemeClr val="accent3"/>
            </a:solidFill>
            <a:ln>
              <a:noFill/>
            </a:ln>
            <a:effectLst/>
          </c:spPr>
          <c:invertIfNegative val="0"/>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_Data!#REF!</c:f>
              <c:numCache>
                <c:formatCode>General</c:formatCode>
                <c:ptCount val="1"/>
                <c:pt idx="0">
                  <c:v>1</c:v>
                </c:pt>
              </c:numCache>
            </c:numRef>
          </c:val>
          <c:extLst>
            <c:ext xmlns:c16="http://schemas.microsoft.com/office/drawing/2014/chart" uri="{C3380CC4-5D6E-409C-BE32-E72D297353CC}">
              <c16:uniqueId val="{00000002-4B2A-5F44-8D9B-C49832E83BB0}"/>
            </c:ext>
          </c:extLst>
        </c:ser>
        <c:ser>
          <c:idx val="3"/>
          <c:order val="3"/>
          <c:tx>
            <c:strRef>
              <c:f>_Data!#REF!</c:f>
              <c:strCache>
                <c:ptCount val="1"/>
                <c:pt idx="0">
                  <c:v>#REF!</c:v>
                </c:pt>
              </c:strCache>
            </c:strRef>
          </c:tx>
          <c:spPr>
            <a:solidFill>
              <a:schemeClr val="accent4"/>
            </a:solidFill>
            <a:ln>
              <a:noFill/>
            </a:ln>
            <a:effectLst/>
          </c:spPr>
          <c:invertIfNegative val="0"/>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_Data!#REF!</c:f>
              <c:numCache>
                <c:formatCode>General</c:formatCode>
                <c:ptCount val="1"/>
                <c:pt idx="0">
                  <c:v>1</c:v>
                </c:pt>
              </c:numCache>
            </c:numRef>
          </c:val>
          <c:extLst>
            <c:ext xmlns:c16="http://schemas.microsoft.com/office/drawing/2014/chart" uri="{C3380CC4-5D6E-409C-BE32-E72D297353CC}">
              <c16:uniqueId val="{00000003-4B2A-5F44-8D9B-C49832E83BB0}"/>
            </c:ext>
          </c:extLst>
        </c:ser>
        <c:ser>
          <c:idx val="4"/>
          <c:order val="4"/>
          <c:tx>
            <c:strRef>
              <c:f>_Data!$F$41</c:f>
              <c:strCache>
                <c:ptCount val="1"/>
                <c:pt idx="0">
                  <c:v>Produit / service numérique</c:v>
                </c:pt>
              </c:strCache>
            </c:strRef>
          </c:tx>
          <c:spPr>
            <a:solidFill>
              <a:schemeClr val="accent5"/>
            </a:solidFill>
            <a:ln>
              <a:noFill/>
            </a:ln>
            <a:effectLst/>
          </c:spPr>
          <c:invertIfNegative val="0"/>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_Data!$F$42:$F$63</c:f>
              <c:numCache>
                <c:formatCode>General</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54.166666666666664</c:v>
                </c:pt>
                <c:pt idx="14">
                  <c:v>54.166666666666664</c:v>
                </c:pt>
                <c:pt idx="15">
                  <c:v>54.166666666666664</c:v>
                </c:pt>
                <c:pt idx="16">
                  <c:v>54.166666666666664</c:v>
                </c:pt>
                <c:pt idx="17">
                  <c:v>54.166666666666664</c:v>
                </c:pt>
                <c:pt idx="18">
                  <c:v>54.166666666666664</c:v>
                </c:pt>
                <c:pt idx="19">
                  <c:v>54.166666666666664</c:v>
                </c:pt>
                <c:pt idx="20">
                  <c:v>54.166666666666664</c:v>
                </c:pt>
                <c:pt idx="21">
                  <c:v>54.166666666666664</c:v>
                </c:pt>
              </c:numCache>
            </c:numRef>
          </c:val>
          <c:extLst>
            <c:ext xmlns:c16="http://schemas.microsoft.com/office/drawing/2014/chart" uri="{C3380CC4-5D6E-409C-BE32-E72D297353CC}">
              <c16:uniqueId val="{00000004-4B2A-5F44-8D9B-C49832E83BB0}"/>
            </c:ext>
          </c:extLst>
        </c:ser>
        <c:ser>
          <c:idx val="5"/>
          <c:order val="5"/>
          <c:tx>
            <c:strRef>
              <c:f>_Data!$G$41</c:f>
              <c:strCache>
                <c:ptCount val="1"/>
                <c:pt idx="0">
                  <c:v>Manquant - Produit / Service numérique</c:v>
                </c:pt>
              </c:strCache>
            </c:strRef>
          </c:tx>
          <c:spPr>
            <a:solidFill>
              <a:schemeClr val="accent6"/>
            </a:solidFill>
            <a:ln>
              <a:noFill/>
            </a:ln>
            <a:effectLst/>
          </c:spPr>
          <c:invertIfNegative val="0"/>
          <c:cat>
            <c:numRef>
              <c:f>_Data!$C$42:$C$63</c:f>
              <c:numCache>
                <c:formatCode>General</c:formatCode>
                <c:ptCount val="22"/>
                <c:pt idx="0">
                  <c:v>0</c:v>
                </c:pt>
                <c:pt idx="1">
                  <c:v>0</c:v>
                </c:pt>
                <c:pt idx="2">
                  <c:v>10</c:v>
                </c:pt>
                <c:pt idx="3">
                  <c:v>10</c:v>
                </c:pt>
                <c:pt idx="4">
                  <c:v>20</c:v>
                </c:pt>
                <c:pt idx="5">
                  <c:v>20</c:v>
                </c:pt>
                <c:pt idx="6">
                  <c:v>30</c:v>
                </c:pt>
                <c:pt idx="7">
                  <c:v>30</c:v>
                </c:pt>
                <c:pt idx="8">
                  <c:v>40</c:v>
                </c:pt>
                <c:pt idx="9">
                  <c:v>40</c:v>
                </c:pt>
                <c:pt idx="10">
                  <c:v>50</c:v>
                </c:pt>
                <c:pt idx="11">
                  <c:v>50</c:v>
                </c:pt>
                <c:pt idx="12">
                  <c:v>60</c:v>
                </c:pt>
                <c:pt idx="13">
                  <c:v>60</c:v>
                </c:pt>
                <c:pt idx="14">
                  <c:v>70</c:v>
                </c:pt>
                <c:pt idx="15">
                  <c:v>70</c:v>
                </c:pt>
                <c:pt idx="16">
                  <c:v>80</c:v>
                </c:pt>
                <c:pt idx="17">
                  <c:v>80</c:v>
                </c:pt>
                <c:pt idx="18">
                  <c:v>90</c:v>
                </c:pt>
                <c:pt idx="19">
                  <c:v>90</c:v>
                </c:pt>
                <c:pt idx="20">
                  <c:v>100</c:v>
                </c:pt>
                <c:pt idx="21">
                  <c:v>100</c:v>
                </c:pt>
              </c:numCache>
            </c:numRef>
          </c:cat>
          <c:val>
            <c:numRef>
              <c:f>_Data!$G$42:$G$63</c:f>
              <c:numCache>
                <c:formatCode>General</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45.833333333333336</c:v>
                </c:pt>
                <c:pt idx="14">
                  <c:v>45.833333333333336</c:v>
                </c:pt>
                <c:pt idx="15">
                  <c:v>45.833333333333336</c:v>
                </c:pt>
                <c:pt idx="16">
                  <c:v>45.833333333333336</c:v>
                </c:pt>
                <c:pt idx="17">
                  <c:v>45.833333333333336</c:v>
                </c:pt>
                <c:pt idx="18">
                  <c:v>45.833333333333336</c:v>
                </c:pt>
                <c:pt idx="19">
                  <c:v>45.833333333333336</c:v>
                </c:pt>
                <c:pt idx="20">
                  <c:v>45.833333333333336</c:v>
                </c:pt>
                <c:pt idx="21">
                  <c:v>45.833333333333336</c:v>
                </c:pt>
              </c:numCache>
            </c:numRef>
          </c:val>
          <c:extLst>
            <c:ext xmlns:c16="http://schemas.microsoft.com/office/drawing/2014/chart" uri="{C3380CC4-5D6E-409C-BE32-E72D297353CC}">
              <c16:uniqueId val="{00000005-4B2A-5F44-8D9B-C49832E83BB0}"/>
            </c:ext>
          </c:extLst>
        </c:ser>
        <c:dLbls>
          <c:showLegendKey val="0"/>
          <c:showVal val="0"/>
          <c:showCatName val="0"/>
          <c:showSerName val="0"/>
          <c:showPercent val="0"/>
          <c:showBubbleSize val="0"/>
        </c:dLbls>
        <c:gapWidth val="0"/>
        <c:overlap val="100"/>
        <c:axId val="1269378463"/>
        <c:axId val="1269166207"/>
      </c:barChart>
      <c:catAx>
        <c:axId val="1269378463"/>
        <c:scaling>
          <c:orientation val="minMax"/>
        </c:scaling>
        <c:delete val="1"/>
        <c:axPos val="l"/>
        <c:numFmt formatCode="General" sourceLinked="1"/>
        <c:majorTickMark val="none"/>
        <c:minorTickMark val="none"/>
        <c:tickLblPos val="nextTo"/>
        <c:crossAx val="1269166207"/>
        <c:crosses val="autoZero"/>
        <c:auto val="1"/>
        <c:lblAlgn val="ctr"/>
        <c:lblOffset val="100"/>
        <c:noMultiLvlLbl val="0"/>
      </c:catAx>
      <c:valAx>
        <c:axId val="126916620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2693784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xdr:col>
      <xdr:colOff>2902324</xdr:colOff>
      <xdr:row>31</xdr:row>
      <xdr:rowOff>100853</xdr:rowOff>
    </xdr:from>
    <xdr:to>
      <xdr:col>1</xdr:col>
      <xdr:colOff>3816724</xdr:colOff>
      <xdr:row>33</xdr:row>
      <xdr:rowOff>101788</xdr:rowOff>
    </xdr:to>
    <xdr:sp macro="" textlink="">
      <xdr:nvSpPr>
        <xdr:cNvPr id="1303" name="AutoShape 40" descr="ZIFGgEdMAAAAASUVORK5CYII=">
          <a:extLst>
            <a:ext uri="{FF2B5EF4-FFF2-40B4-BE49-F238E27FC236}">
              <a16:creationId xmlns:a16="http://schemas.microsoft.com/office/drawing/2014/main" id="{00000000-0008-0000-0000-000017050000}"/>
            </a:ext>
          </a:extLst>
        </xdr:cNvPr>
        <xdr:cNvSpPr>
          <a:spLocks noChangeAspect="1" noChangeArrowheads="1"/>
        </xdr:cNvSpPr>
      </xdr:nvSpPr>
      <xdr:spPr bwMode="auto">
        <a:xfrm>
          <a:off x="3003177" y="25672677"/>
          <a:ext cx="914400" cy="314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fr-FR"/>
        </a:p>
      </xdr:txBody>
    </xdr:sp>
    <xdr:clientData/>
  </xdr:twoCellAnchor>
  <xdr:twoCellAnchor editAs="oneCell">
    <xdr:from>
      <xdr:col>1</xdr:col>
      <xdr:colOff>33867</xdr:colOff>
      <xdr:row>35</xdr:row>
      <xdr:rowOff>84667</xdr:rowOff>
    </xdr:from>
    <xdr:to>
      <xdr:col>1</xdr:col>
      <xdr:colOff>1117601</xdr:colOff>
      <xdr:row>37</xdr:row>
      <xdr:rowOff>123560</xdr:rowOff>
    </xdr:to>
    <xdr:pic>
      <xdr:nvPicPr>
        <xdr:cNvPr id="9" name="Grafik 8">
          <a:extLst>
            <a:ext uri="{FF2B5EF4-FFF2-40B4-BE49-F238E27FC236}">
              <a16:creationId xmlns:a16="http://schemas.microsoft.com/office/drawing/2014/main" id="{59D5846D-AB4B-A84E-BB12-119810B61BDB}"/>
            </a:ext>
          </a:extLst>
        </xdr:cNvPr>
        <xdr:cNvPicPr>
          <a:picLocks noChangeAspect="1"/>
        </xdr:cNvPicPr>
      </xdr:nvPicPr>
      <xdr:blipFill>
        <a:blip xmlns:r="http://schemas.openxmlformats.org/officeDocument/2006/relationships" r:embed="rId1"/>
        <a:stretch>
          <a:fillRect/>
        </a:stretch>
      </xdr:blipFill>
      <xdr:spPr>
        <a:xfrm>
          <a:off x="152400" y="40115067"/>
          <a:ext cx="1083734" cy="377559"/>
        </a:xfrm>
        <a:prstGeom prst="rect">
          <a:avLst/>
        </a:prstGeom>
      </xdr:spPr>
    </xdr:pic>
    <xdr:clientData/>
  </xdr:twoCellAnchor>
  <xdr:twoCellAnchor editAs="oneCell">
    <xdr:from>
      <xdr:col>1</xdr:col>
      <xdr:colOff>67734</xdr:colOff>
      <xdr:row>1</xdr:row>
      <xdr:rowOff>85126</xdr:rowOff>
    </xdr:from>
    <xdr:to>
      <xdr:col>1</xdr:col>
      <xdr:colOff>1087120</xdr:colOff>
      <xdr:row>1</xdr:row>
      <xdr:rowOff>440267</xdr:rowOff>
    </xdr:to>
    <xdr:pic>
      <xdr:nvPicPr>
        <xdr:cNvPr id="13" name="Grafik 12">
          <a:extLst>
            <a:ext uri="{FF2B5EF4-FFF2-40B4-BE49-F238E27FC236}">
              <a16:creationId xmlns:a16="http://schemas.microsoft.com/office/drawing/2014/main" id="{70A73A06-7313-8548-A015-257010371707}"/>
            </a:ext>
          </a:extLst>
        </xdr:cNvPr>
        <xdr:cNvPicPr>
          <a:picLocks noChangeAspect="1"/>
        </xdr:cNvPicPr>
      </xdr:nvPicPr>
      <xdr:blipFill>
        <a:blip xmlns:r="http://schemas.openxmlformats.org/officeDocument/2006/relationships" r:embed="rId1"/>
        <a:stretch>
          <a:fillRect/>
        </a:stretch>
      </xdr:blipFill>
      <xdr:spPr>
        <a:xfrm>
          <a:off x="179494" y="166406"/>
          <a:ext cx="1019386" cy="3551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342900</xdr:colOff>
      <xdr:row>7</xdr:row>
      <xdr:rowOff>139700</xdr:rowOff>
    </xdr:from>
    <xdr:to>
      <xdr:col>8</xdr:col>
      <xdr:colOff>88900</xdr:colOff>
      <xdr:row>16</xdr:row>
      <xdr:rowOff>101600</xdr:rowOff>
    </xdr:to>
    <xdr:graphicFrame macro="">
      <xdr:nvGraphicFramePr>
        <xdr:cNvPr id="2" name="Graphique 1">
          <a:extLst>
            <a:ext uri="{FF2B5EF4-FFF2-40B4-BE49-F238E27FC236}">
              <a16:creationId xmlns:a16="http://schemas.microsoft.com/office/drawing/2014/main" id="{97848F46-4843-F543-BEB9-1E1FFD41E7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50800</xdr:colOff>
      <xdr:row>0</xdr:row>
      <xdr:rowOff>38100</xdr:rowOff>
    </xdr:from>
    <xdr:to>
      <xdr:col>1</xdr:col>
      <xdr:colOff>1070186</xdr:colOff>
      <xdr:row>2</xdr:row>
      <xdr:rowOff>63041</xdr:rowOff>
    </xdr:to>
    <xdr:pic>
      <xdr:nvPicPr>
        <xdr:cNvPr id="3" name="Grafik 12">
          <a:extLst>
            <a:ext uri="{FF2B5EF4-FFF2-40B4-BE49-F238E27FC236}">
              <a16:creationId xmlns:a16="http://schemas.microsoft.com/office/drawing/2014/main" id="{0B42DB95-A967-6E43-A71B-0C73DFAEB8A1}"/>
            </a:ext>
          </a:extLst>
        </xdr:cNvPr>
        <xdr:cNvPicPr>
          <a:picLocks noChangeAspect="1"/>
        </xdr:cNvPicPr>
      </xdr:nvPicPr>
      <xdr:blipFill>
        <a:blip xmlns:r="http://schemas.openxmlformats.org/officeDocument/2006/relationships" r:embed="rId2"/>
        <a:stretch>
          <a:fillRect/>
        </a:stretch>
      </xdr:blipFill>
      <xdr:spPr>
        <a:xfrm>
          <a:off x="5651500" y="38100"/>
          <a:ext cx="1019386" cy="355141"/>
        </a:xfrm>
        <a:prstGeom prst="rect">
          <a:avLst/>
        </a:prstGeom>
      </xdr:spPr>
    </xdr:pic>
    <xdr:clientData/>
  </xdr:twoCellAnchor>
  <xdr:twoCellAnchor editAs="oneCell">
    <xdr:from>
      <xdr:col>1</xdr:col>
      <xdr:colOff>2902324</xdr:colOff>
      <xdr:row>37</xdr:row>
      <xdr:rowOff>100853</xdr:rowOff>
    </xdr:from>
    <xdr:to>
      <xdr:col>1</xdr:col>
      <xdr:colOff>3816724</xdr:colOff>
      <xdr:row>38</xdr:row>
      <xdr:rowOff>12887</xdr:rowOff>
    </xdr:to>
    <xdr:sp macro="" textlink="">
      <xdr:nvSpPr>
        <xdr:cNvPr id="6" name="AutoShape 40" descr="ZIFGgEdMAAAAASUVORK5CYII=">
          <a:extLst>
            <a:ext uri="{FF2B5EF4-FFF2-40B4-BE49-F238E27FC236}">
              <a16:creationId xmlns:a16="http://schemas.microsoft.com/office/drawing/2014/main" id="{14337306-B8C0-444F-A1F0-2A3CBE891845}"/>
            </a:ext>
          </a:extLst>
        </xdr:cNvPr>
        <xdr:cNvSpPr>
          <a:spLocks noChangeAspect="1" noChangeArrowheads="1"/>
        </xdr:cNvSpPr>
      </xdr:nvSpPr>
      <xdr:spPr bwMode="auto">
        <a:xfrm>
          <a:off x="3016624" y="22402053"/>
          <a:ext cx="914400" cy="3311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fr-FR"/>
        </a:p>
      </xdr:txBody>
    </xdr:sp>
    <xdr:clientData/>
  </xdr:twoCellAnchor>
  <xdr:twoCellAnchor editAs="oneCell">
    <xdr:from>
      <xdr:col>1</xdr:col>
      <xdr:colOff>33867</xdr:colOff>
      <xdr:row>38</xdr:row>
      <xdr:rowOff>414867</xdr:rowOff>
    </xdr:from>
    <xdr:to>
      <xdr:col>1</xdr:col>
      <xdr:colOff>1117601</xdr:colOff>
      <xdr:row>39</xdr:row>
      <xdr:rowOff>364859</xdr:rowOff>
    </xdr:to>
    <xdr:pic>
      <xdr:nvPicPr>
        <xdr:cNvPr id="7" name="Grafik 8">
          <a:extLst>
            <a:ext uri="{FF2B5EF4-FFF2-40B4-BE49-F238E27FC236}">
              <a16:creationId xmlns:a16="http://schemas.microsoft.com/office/drawing/2014/main" id="{C5248B0D-6AF2-6443-AB69-D2D3659EB3AD}"/>
            </a:ext>
          </a:extLst>
        </xdr:cNvPr>
        <xdr:cNvPicPr>
          <a:picLocks noChangeAspect="1"/>
        </xdr:cNvPicPr>
      </xdr:nvPicPr>
      <xdr:blipFill>
        <a:blip xmlns:r="http://schemas.openxmlformats.org/officeDocument/2006/relationships" r:embed="rId2"/>
        <a:stretch>
          <a:fillRect/>
        </a:stretch>
      </xdr:blipFill>
      <xdr:spPr>
        <a:xfrm>
          <a:off x="656167" y="13381567"/>
          <a:ext cx="1083734" cy="3690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584200</xdr:colOff>
      <xdr:row>13</xdr:row>
      <xdr:rowOff>88900</xdr:rowOff>
    </xdr:from>
    <xdr:to>
      <xdr:col>5</xdr:col>
      <xdr:colOff>609600</xdr:colOff>
      <xdr:row>32</xdr:row>
      <xdr:rowOff>88900</xdr:rowOff>
    </xdr:to>
    <xdr:graphicFrame macro="">
      <xdr:nvGraphicFramePr>
        <xdr:cNvPr id="5" name="Graphique 4">
          <a:extLst>
            <a:ext uri="{FF2B5EF4-FFF2-40B4-BE49-F238E27FC236}">
              <a16:creationId xmlns:a16="http://schemas.microsoft.com/office/drawing/2014/main" id="{505D57E2-A7A9-5749-8CC9-57AFE7E457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717550</xdr:colOff>
      <xdr:row>8</xdr:row>
      <xdr:rowOff>0</xdr:rowOff>
    </xdr:from>
    <xdr:to>
      <xdr:col>12</xdr:col>
      <xdr:colOff>609600</xdr:colOff>
      <xdr:row>37</xdr:row>
      <xdr:rowOff>50800</xdr:rowOff>
    </xdr:to>
    <xdr:graphicFrame macro="">
      <xdr:nvGraphicFramePr>
        <xdr:cNvPr id="6" name="Graphique 5">
          <a:extLst>
            <a:ext uri="{FF2B5EF4-FFF2-40B4-BE49-F238E27FC236}">
              <a16:creationId xmlns:a16="http://schemas.microsoft.com/office/drawing/2014/main" id="{5A0653AB-87DF-F44C-9726-07E28775A4F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730250</xdr:colOff>
      <xdr:row>40</xdr:row>
      <xdr:rowOff>241300</xdr:rowOff>
    </xdr:from>
    <xdr:to>
      <xdr:col>25</xdr:col>
      <xdr:colOff>457200</xdr:colOff>
      <xdr:row>66</xdr:row>
      <xdr:rowOff>12700</xdr:rowOff>
    </xdr:to>
    <xdr:graphicFrame macro="">
      <xdr:nvGraphicFramePr>
        <xdr:cNvPr id="7" name="Graphique 6">
          <a:extLst>
            <a:ext uri="{FF2B5EF4-FFF2-40B4-BE49-F238E27FC236}">
              <a16:creationId xmlns:a16="http://schemas.microsoft.com/office/drawing/2014/main" id="{8B63093B-55FA-024A-B324-C9FE91941D4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6"/>
  <sheetViews>
    <sheetView showGridLines="0" tabSelected="1" zoomScaleNormal="100" workbookViewId="0">
      <selection activeCell="B20" sqref="B20"/>
    </sheetView>
  </sheetViews>
  <sheetFormatPr baseColWidth="10" defaultColWidth="11.5" defaultRowHeight="13"/>
  <cols>
    <col min="1" max="1" width="1.5" style="1" customWidth="1"/>
    <col min="2" max="2" width="103.33203125" style="5" bestFit="1" customWidth="1"/>
    <col min="3" max="3" width="11.83203125" style="5" customWidth="1"/>
    <col min="4" max="4" width="51.83203125" style="5" customWidth="1"/>
    <col min="5" max="5" width="2.5" style="5" bestFit="1" customWidth="1"/>
    <col min="6" max="6" width="51.83203125" style="5" customWidth="1"/>
    <col min="7" max="7" width="2.1640625" style="8" bestFit="1" customWidth="1"/>
    <col min="8" max="8" width="51.83203125" style="5" customWidth="1"/>
    <col min="9" max="9" width="2.1640625" style="5" bestFit="1" customWidth="1"/>
    <col min="10" max="10" width="51.83203125" style="5" customWidth="1"/>
    <col min="11" max="11" width="2.33203125" style="5" bestFit="1" customWidth="1"/>
    <col min="12" max="12" width="51.83203125" style="5" customWidth="1"/>
    <col min="13" max="13" width="14.33203125" style="5" bestFit="1" customWidth="1"/>
    <col min="14" max="15" width="14.6640625" style="42" customWidth="1"/>
    <col min="16" max="16" width="22.5" style="42" customWidth="1"/>
    <col min="17" max="18" width="22.5" style="2" hidden="1" customWidth="1"/>
    <col min="19" max="20" width="22.5" style="1" customWidth="1"/>
    <col min="21" max="21" width="19" style="1" bestFit="1" customWidth="1"/>
    <col min="22" max="16384" width="11.5" style="1"/>
  </cols>
  <sheetData>
    <row r="1" spans="1:21" ht="6.75" customHeight="1"/>
    <row r="2" spans="1:21" s="5" customFormat="1" ht="40" customHeight="1">
      <c r="B2" s="49" t="s">
        <v>99</v>
      </c>
      <c r="C2" s="48"/>
      <c r="D2" s="48"/>
      <c r="E2" s="48"/>
      <c r="F2" s="10"/>
      <c r="G2" s="11"/>
      <c r="H2" s="10"/>
      <c r="I2" s="10"/>
      <c r="J2" s="10"/>
      <c r="K2" s="10"/>
      <c r="L2" s="10"/>
      <c r="M2" s="9"/>
      <c r="N2" s="20"/>
      <c r="O2" s="10"/>
      <c r="P2" s="10"/>
      <c r="Q2" s="10"/>
      <c r="R2" s="10"/>
      <c r="S2" s="9"/>
      <c r="T2" s="9"/>
      <c r="U2" s="6"/>
    </row>
    <row r="3" spans="1:21" s="5" customFormat="1" ht="177" customHeight="1" thickBot="1">
      <c r="B3" s="209" t="s">
        <v>111</v>
      </c>
      <c r="C3" s="6"/>
      <c r="D3" s="6"/>
      <c r="E3" s="6"/>
      <c r="F3" s="6"/>
      <c r="G3" s="12"/>
      <c r="H3" s="6"/>
      <c r="I3" s="6"/>
      <c r="J3" s="6"/>
      <c r="K3" s="6"/>
      <c r="L3" s="6"/>
      <c r="M3" s="6"/>
      <c r="N3" s="21"/>
      <c r="O3" s="21"/>
      <c r="P3" s="21"/>
      <c r="Q3" s="21"/>
      <c r="R3" s="21"/>
      <c r="S3" s="6"/>
      <c r="T3" s="6"/>
      <c r="U3" s="6"/>
    </row>
    <row r="4" spans="1:21" s="26" customFormat="1" ht="37" customHeight="1">
      <c r="B4" s="7" t="s">
        <v>100</v>
      </c>
      <c r="C4" s="13"/>
      <c r="D4" s="13"/>
      <c r="E4" s="13"/>
      <c r="F4" s="14"/>
      <c r="G4" s="15"/>
      <c r="H4" s="15"/>
      <c r="I4" s="15"/>
      <c r="J4" s="15"/>
      <c r="K4" s="15"/>
      <c r="L4" s="16"/>
      <c r="M4" s="22" t="s">
        <v>110</v>
      </c>
      <c r="N4" s="23"/>
      <c r="O4" s="24"/>
      <c r="P4" s="25" t="s">
        <v>95</v>
      </c>
      <c r="Q4" s="25"/>
      <c r="R4" s="25"/>
      <c r="S4" s="25" t="s">
        <v>98</v>
      </c>
      <c r="T4" s="168" t="s">
        <v>2</v>
      </c>
    </row>
    <row r="5" spans="1:21" s="26" customFormat="1" ht="37" customHeight="1" thickBot="1">
      <c r="B5" s="44"/>
      <c r="C5" s="45"/>
      <c r="D5" s="45"/>
      <c r="E5" s="45"/>
      <c r="F5" s="46"/>
      <c r="G5" s="15"/>
      <c r="H5" s="17"/>
      <c r="I5" s="17"/>
      <c r="J5" s="17"/>
      <c r="K5" s="17"/>
      <c r="L5" s="18"/>
      <c r="M5" s="22" t="s">
        <v>101</v>
      </c>
      <c r="N5" s="27"/>
      <c r="O5" s="28"/>
      <c r="P5" s="63">
        <v>0.55000000000000004</v>
      </c>
      <c r="Q5" s="29"/>
      <c r="R5" s="29"/>
      <c r="S5" s="62">
        <v>0.45</v>
      </c>
      <c r="T5" s="169" t="str">
        <f>IF(SUM(P5:S5)=1,"","La somme des pondération doit être 100, pour l'heure "&amp;SUM(P5:S5)*100&amp;"%")</f>
        <v/>
      </c>
    </row>
    <row r="6" spans="1:21" s="26" customFormat="1" ht="41" customHeight="1" thickBot="1">
      <c r="B6" s="208"/>
      <c r="C6" s="15"/>
      <c r="D6" s="9"/>
      <c r="E6" s="19"/>
      <c r="F6" s="19"/>
      <c r="G6" s="15"/>
      <c r="H6" s="15"/>
      <c r="I6" s="15"/>
      <c r="J6" s="15"/>
      <c r="K6" s="15"/>
      <c r="L6" s="16"/>
      <c r="M6" s="22" t="s">
        <v>108</v>
      </c>
      <c r="N6" s="30"/>
      <c r="O6" s="31"/>
      <c r="P6" s="32">
        <f>P19</f>
        <v>0.7350000000000001</v>
      </c>
      <c r="Q6" s="32"/>
      <c r="R6" s="32"/>
      <c r="S6" s="32">
        <f>P29</f>
        <v>0.54166666666666663</v>
      </c>
      <c r="T6" s="170">
        <f>(P6*P5+S6*S5)</f>
        <v>0.64800000000000013</v>
      </c>
    </row>
    <row r="7" spans="1:21" s="5" customFormat="1" ht="35" customHeight="1">
      <c r="B7" s="4"/>
      <c r="C7" s="6"/>
      <c r="D7" s="6"/>
      <c r="E7" s="6"/>
      <c r="F7" s="6"/>
      <c r="G7" s="12"/>
      <c r="H7" s="6"/>
      <c r="I7" s="6"/>
      <c r="J7" s="6"/>
      <c r="K7" s="6"/>
      <c r="L7" s="6"/>
      <c r="M7" s="6"/>
      <c r="N7" s="21"/>
      <c r="O7" s="21"/>
      <c r="P7" s="21"/>
      <c r="Q7" s="3" t="s">
        <v>3</v>
      </c>
      <c r="R7" s="3"/>
      <c r="S7" s="6"/>
      <c r="T7" s="6"/>
      <c r="U7" s="6"/>
    </row>
    <row r="8" spans="1:21" s="5" customFormat="1" ht="74" customHeight="1" thickBot="1">
      <c r="A8" s="56"/>
      <c r="B8" s="100" t="str">
        <f>"Gouvernance numérique de l'entreprise – Pondération " &amp; TEXT(P$5,"###%")</f>
        <v>Gouvernance numérique de l'entreprise – Pondération 55%</v>
      </c>
      <c r="C8" s="101" t="s">
        <v>101</v>
      </c>
      <c r="D8" s="102" t="s">
        <v>102</v>
      </c>
      <c r="E8" s="103"/>
      <c r="F8" s="104" t="s">
        <v>103</v>
      </c>
      <c r="G8" s="105"/>
      <c r="H8" s="103" t="s">
        <v>104</v>
      </c>
      <c r="I8" s="106"/>
      <c r="J8" s="103" t="s">
        <v>105</v>
      </c>
      <c r="K8" s="106"/>
      <c r="L8" s="103" t="s">
        <v>106</v>
      </c>
      <c r="M8" s="106"/>
      <c r="N8" s="101" t="s">
        <v>18</v>
      </c>
      <c r="O8" s="107" t="s">
        <v>107</v>
      </c>
      <c r="P8" s="108" t="s">
        <v>108</v>
      </c>
      <c r="Q8" s="21" t="str">
        <f>C8</f>
        <v>Pondération</v>
      </c>
      <c r="R8" s="21" t="str">
        <f>P8</f>
        <v>Score ajusté</v>
      </c>
      <c r="S8" s="33" t="s">
        <v>109</v>
      </c>
      <c r="T8" s="4"/>
      <c r="U8" s="4"/>
    </row>
    <row r="9" spans="1:21" s="5" customFormat="1" ht="74" customHeight="1" thickBot="1">
      <c r="A9" s="56"/>
      <c r="B9" s="171" t="s">
        <v>22</v>
      </c>
      <c r="C9" s="50">
        <f>SUM(C10:C11)</f>
        <v>4</v>
      </c>
      <c r="D9" s="51"/>
      <c r="E9" s="51"/>
      <c r="F9" s="51"/>
      <c r="G9" s="51"/>
      <c r="H9" s="51"/>
      <c r="I9" s="51"/>
      <c r="J9" s="51"/>
      <c r="K9" s="51"/>
      <c r="L9" s="51"/>
      <c r="M9" s="51"/>
      <c r="N9" s="51"/>
      <c r="O9" s="51"/>
      <c r="P9" s="118">
        <f>SUM(P10:P11)</f>
        <v>0.24999999999999997</v>
      </c>
      <c r="Q9" s="34">
        <f>SUM(Q10:Q11)</f>
        <v>4</v>
      </c>
      <c r="R9" s="35">
        <f>SUM(R10:R11)</f>
        <v>0.24999999999999997</v>
      </c>
      <c r="S9" s="4"/>
      <c r="T9" s="4"/>
      <c r="U9" s="99"/>
    </row>
    <row r="10" spans="1:21" s="5" customFormat="1" ht="74" customHeight="1">
      <c r="A10" s="56"/>
      <c r="B10" s="172" t="s">
        <v>23</v>
      </c>
      <c r="C10" s="40">
        <v>1</v>
      </c>
      <c r="D10" s="175" t="s">
        <v>28</v>
      </c>
      <c r="E10" s="176">
        <v>1</v>
      </c>
      <c r="F10" s="177" t="s">
        <v>29</v>
      </c>
      <c r="G10" s="178">
        <v>2</v>
      </c>
      <c r="H10" s="175" t="s">
        <v>30</v>
      </c>
      <c r="I10" s="176">
        <v>3</v>
      </c>
      <c r="J10" s="177" t="s">
        <v>31</v>
      </c>
      <c r="K10" s="179">
        <v>4</v>
      </c>
      <c r="L10" s="175" t="s">
        <v>32</v>
      </c>
      <c r="M10" s="176">
        <v>5</v>
      </c>
      <c r="N10" s="40">
        <v>2</v>
      </c>
      <c r="O10" s="116">
        <f>(N10-E10)/(M10-E10)</f>
        <v>0.25</v>
      </c>
      <c r="P10" s="119">
        <f>IF(ISNUMBER(N10),C10*(O10/$C$19),N10)</f>
        <v>2.5000000000000001E-2</v>
      </c>
      <c r="Q10" s="38">
        <f>IF(ISNUMBER(P10),C10,0)</f>
        <v>1</v>
      </c>
      <c r="R10" s="39">
        <f>IF(ISNUMBER(P10),P10,0)</f>
        <v>2.5000000000000001E-2</v>
      </c>
      <c r="S10" s="94"/>
      <c r="T10" s="95"/>
      <c r="U10" s="96"/>
    </row>
    <row r="11" spans="1:21" s="5" customFormat="1" ht="74" customHeight="1" thickBot="1">
      <c r="A11" s="56"/>
      <c r="B11" s="173" t="s">
        <v>24</v>
      </c>
      <c r="C11" s="40">
        <v>3</v>
      </c>
      <c r="D11" s="180" t="s">
        <v>33</v>
      </c>
      <c r="E11" s="181">
        <v>1</v>
      </c>
      <c r="F11" s="182" t="s">
        <v>34</v>
      </c>
      <c r="G11" s="183">
        <v>2</v>
      </c>
      <c r="H11" s="180" t="s">
        <v>35</v>
      </c>
      <c r="I11" s="181">
        <v>3</v>
      </c>
      <c r="J11" s="182" t="s">
        <v>36</v>
      </c>
      <c r="K11" s="184">
        <v>4</v>
      </c>
      <c r="L11" s="185" t="s">
        <v>37</v>
      </c>
      <c r="M11" s="181">
        <v>5</v>
      </c>
      <c r="N11" s="40">
        <v>4</v>
      </c>
      <c r="O11" s="112">
        <f>(N11-E11)/(M11-E11)</f>
        <v>0.75</v>
      </c>
      <c r="P11" s="119">
        <f>IF(ISNUMBER(N11),C11*(O11/$C$19),N11)</f>
        <v>0.22499999999999998</v>
      </c>
      <c r="Q11" s="38">
        <f>IF(ISNUMBER(P11),C11,0)</f>
        <v>3</v>
      </c>
      <c r="R11" s="39">
        <f>IF(ISNUMBER(P11),P11,0)</f>
        <v>0.22499999999999998</v>
      </c>
      <c r="S11" s="97"/>
      <c r="T11" s="4"/>
      <c r="U11" s="98"/>
    </row>
    <row r="12" spans="1:21" s="5" customFormat="1" ht="74" customHeight="1" thickBot="1">
      <c r="A12" s="56"/>
      <c r="B12" s="57" t="s">
        <v>25</v>
      </c>
      <c r="C12" s="50">
        <f>SUM(C13:C14)</f>
        <v>3</v>
      </c>
      <c r="D12" s="51"/>
      <c r="E12" s="51"/>
      <c r="F12" s="51"/>
      <c r="G12" s="51"/>
      <c r="H12" s="51"/>
      <c r="I12" s="51"/>
      <c r="J12" s="51"/>
      <c r="K12" s="51"/>
      <c r="L12" s="52"/>
      <c r="M12" s="51"/>
      <c r="N12" s="50"/>
      <c r="O12" s="50"/>
      <c r="P12" s="120">
        <f>SUM(P13:P14)</f>
        <v>0.30000000000000004</v>
      </c>
      <c r="Q12" s="35">
        <f>SUM(Q13:Q14)</f>
        <v>3</v>
      </c>
      <c r="R12" s="35">
        <f>SUM(R13:R14)</f>
        <v>0.30000000000000004</v>
      </c>
      <c r="S12" s="4"/>
      <c r="T12" s="4"/>
      <c r="U12" s="95"/>
    </row>
    <row r="13" spans="1:21" s="5" customFormat="1" ht="74" customHeight="1">
      <c r="A13" s="56"/>
      <c r="B13" s="174" t="s">
        <v>26</v>
      </c>
      <c r="C13" s="40">
        <v>1</v>
      </c>
      <c r="D13" s="186" t="s">
        <v>38</v>
      </c>
      <c r="E13" s="187">
        <v>1</v>
      </c>
      <c r="F13" s="188" t="s">
        <v>39</v>
      </c>
      <c r="G13" s="189">
        <v>2</v>
      </c>
      <c r="H13" s="188" t="s">
        <v>40</v>
      </c>
      <c r="I13" s="190">
        <v>3</v>
      </c>
      <c r="J13" s="188" t="s">
        <v>41</v>
      </c>
      <c r="K13" s="190">
        <v>4</v>
      </c>
      <c r="L13" s="188" t="s">
        <v>42</v>
      </c>
      <c r="M13" s="191">
        <v>5</v>
      </c>
      <c r="N13" s="40">
        <v>5</v>
      </c>
      <c r="O13" s="112">
        <f t="shared" ref="O13:O14" si="0">(N13-E13)/(M13-E13)</f>
        <v>1</v>
      </c>
      <c r="P13" s="119">
        <f>IF(ISNUMBER(N13),C13*(O13/$C$19),N13)</f>
        <v>0.1</v>
      </c>
      <c r="Q13" s="38">
        <f t="shared" ref="Q13:Q14" si="1">IF(ISNUMBER(P13),C13,0)</f>
        <v>1</v>
      </c>
      <c r="R13" s="39">
        <f t="shared" ref="R13:R14" si="2">IF(ISNUMBER(P13),P13,0)</f>
        <v>0.1</v>
      </c>
      <c r="S13" s="94"/>
      <c r="T13" s="95"/>
      <c r="U13" s="96"/>
    </row>
    <row r="14" spans="1:21" s="5" customFormat="1" ht="74" customHeight="1">
      <c r="A14" s="56"/>
      <c r="B14" s="173" t="s">
        <v>27</v>
      </c>
      <c r="C14" s="40">
        <v>2</v>
      </c>
      <c r="D14" s="192" t="s">
        <v>43</v>
      </c>
      <c r="E14" s="193">
        <v>1</v>
      </c>
      <c r="F14" s="194" t="s">
        <v>44</v>
      </c>
      <c r="G14" s="195">
        <v>2</v>
      </c>
      <c r="H14" s="185" t="s">
        <v>45</v>
      </c>
      <c r="I14" s="181">
        <v>3</v>
      </c>
      <c r="J14" s="194" t="s">
        <v>46</v>
      </c>
      <c r="K14" s="196">
        <v>4</v>
      </c>
      <c r="L14" s="192" t="s">
        <v>47</v>
      </c>
      <c r="M14" s="193">
        <v>5</v>
      </c>
      <c r="N14" s="40">
        <v>5</v>
      </c>
      <c r="O14" s="112">
        <f t="shared" si="0"/>
        <v>1</v>
      </c>
      <c r="P14" s="119">
        <f>IF(ISNUMBER(N14),C14*(O14/$C$19),N14)</f>
        <v>0.2</v>
      </c>
      <c r="Q14" s="38">
        <f t="shared" si="1"/>
        <v>2</v>
      </c>
      <c r="R14" s="39">
        <f t="shared" si="2"/>
        <v>0.2</v>
      </c>
      <c r="S14" s="97"/>
      <c r="T14" s="4"/>
      <c r="U14" s="98"/>
    </row>
    <row r="15" spans="1:21" s="5" customFormat="1" ht="74" customHeight="1" thickBot="1">
      <c r="A15" s="210"/>
      <c r="B15" s="212" t="s">
        <v>48</v>
      </c>
      <c r="C15" s="50">
        <f>SUM(C16:C16)</f>
        <v>1</v>
      </c>
      <c r="D15" s="51"/>
      <c r="E15" s="51"/>
      <c r="F15" s="51"/>
      <c r="G15" s="51"/>
      <c r="H15" s="51"/>
      <c r="I15" s="51"/>
      <c r="J15" s="51"/>
      <c r="K15" s="51"/>
      <c r="L15" s="52"/>
      <c r="M15" s="51"/>
      <c r="N15" s="50"/>
      <c r="O15" s="50"/>
      <c r="P15" s="120">
        <f>SUM(P16:P16)</f>
        <v>2.5000000000000001E-2</v>
      </c>
      <c r="Q15" s="35">
        <f>SUM(Q16:Q16)</f>
        <v>1</v>
      </c>
      <c r="R15" s="35">
        <f>SUM(R16:R16)</f>
        <v>2.5000000000000001E-2</v>
      </c>
      <c r="S15" s="4"/>
      <c r="T15" s="4"/>
      <c r="U15" s="89"/>
    </row>
    <row r="16" spans="1:21" s="5" customFormat="1" ht="74" customHeight="1">
      <c r="A16" s="210"/>
      <c r="B16" s="173" t="s">
        <v>49</v>
      </c>
      <c r="C16" s="40">
        <v>1</v>
      </c>
      <c r="D16" s="175" t="s">
        <v>52</v>
      </c>
      <c r="E16" s="176">
        <v>1</v>
      </c>
      <c r="F16" s="175" t="s">
        <v>53</v>
      </c>
      <c r="G16" s="197">
        <v>2</v>
      </c>
      <c r="H16" s="175" t="s">
        <v>54</v>
      </c>
      <c r="I16" s="176">
        <v>3</v>
      </c>
      <c r="J16" s="177" t="s">
        <v>55</v>
      </c>
      <c r="K16" s="179">
        <v>4</v>
      </c>
      <c r="L16" s="175" t="s">
        <v>56</v>
      </c>
      <c r="M16" s="176">
        <v>5</v>
      </c>
      <c r="N16" s="40">
        <v>2</v>
      </c>
      <c r="O16" s="41">
        <f t="shared" ref="O16" si="3">(N16-E16)/(M16-E16)</f>
        <v>0.25</v>
      </c>
      <c r="P16" s="119">
        <f>IF(ISNUMBER(N16),C16*(O16/$C$19),N16)</f>
        <v>2.5000000000000001E-2</v>
      </c>
      <c r="Q16" s="38">
        <f t="shared" ref="Q16" si="4">IF(ISNUMBER(P16),C16,0)</f>
        <v>1</v>
      </c>
      <c r="R16" s="39">
        <f t="shared" ref="R16" si="5">IF(ISNUMBER(P16),P16,0)</f>
        <v>2.5000000000000001E-2</v>
      </c>
      <c r="S16" s="86"/>
      <c r="T16" s="87"/>
      <c r="U16" s="88"/>
    </row>
    <row r="17" spans="1:21" s="5" customFormat="1" ht="74" customHeight="1" thickBot="1">
      <c r="A17" s="210"/>
      <c r="B17" s="213" t="s">
        <v>50</v>
      </c>
      <c r="C17" s="50">
        <f>SUM(C18:C18)</f>
        <v>2</v>
      </c>
      <c r="D17" s="51"/>
      <c r="E17" s="51"/>
      <c r="F17" s="51"/>
      <c r="G17" s="51"/>
      <c r="H17" s="51"/>
      <c r="I17" s="51"/>
      <c r="J17" s="51"/>
      <c r="K17" s="51"/>
      <c r="L17" s="52"/>
      <c r="M17" s="51"/>
      <c r="N17" s="50"/>
      <c r="O17" s="50"/>
      <c r="P17" s="120">
        <f>SUM(P18:P18)</f>
        <v>0.16</v>
      </c>
      <c r="Q17" s="35">
        <f>SUM(Q18:Q18)</f>
        <v>2</v>
      </c>
      <c r="R17" s="35">
        <f>SUM(R18:R18)</f>
        <v>0.16</v>
      </c>
      <c r="S17" s="4"/>
      <c r="T17" s="6"/>
      <c r="U17" s="6"/>
    </row>
    <row r="18" spans="1:21" s="84" customFormat="1" ht="74" customHeight="1">
      <c r="A18" s="211"/>
      <c r="B18" s="214" t="s">
        <v>51</v>
      </c>
      <c r="C18" s="40">
        <v>2</v>
      </c>
      <c r="D18" s="180" t="s">
        <v>57</v>
      </c>
      <c r="E18" s="181"/>
      <c r="F18" s="194" t="s">
        <v>58</v>
      </c>
      <c r="G18" s="195">
        <v>2</v>
      </c>
      <c r="H18" s="194" t="s">
        <v>59</v>
      </c>
      <c r="I18" s="181"/>
      <c r="J18" s="194" t="s">
        <v>60</v>
      </c>
      <c r="K18" s="184">
        <v>4</v>
      </c>
      <c r="L18" s="180" t="s">
        <v>61</v>
      </c>
      <c r="M18" s="181">
        <v>5</v>
      </c>
      <c r="N18" s="40">
        <v>4</v>
      </c>
      <c r="O18" s="41">
        <f t="shared" ref="O18" si="6">(N18-E18)/(M18-E18)</f>
        <v>0.8</v>
      </c>
      <c r="P18" s="119">
        <f>IF(ISNUMBER(N18),C18*(O18/$C$19),N18)</f>
        <v>0.16</v>
      </c>
      <c r="Q18" s="53">
        <f t="shared" ref="Q18" si="7">IF(ISNUMBER(P18),C18,0)</f>
        <v>2</v>
      </c>
      <c r="R18" s="54">
        <f t="shared" ref="R18" si="8">IF(ISNUMBER(P18),P18,0)</f>
        <v>0.16</v>
      </c>
      <c r="S18" s="90"/>
      <c r="T18" s="91"/>
      <c r="U18" s="92"/>
    </row>
    <row r="19" spans="1:21" s="5" customFormat="1" ht="74" customHeight="1" thickBot="1">
      <c r="A19" s="210"/>
      <c r="B19" s="215" t="s">
        <v>112</v>
      </c>
      <c r="C19" s="109">
        <f>C9+C12+C15+C17</f>
        <v>10</v>
      </c>
      <c r="D19" s="110"/>
      <c r="E19" s="110"/>
      <c r="F19" s="110"/>
      <c r="G19" s="110"/>
      <c r="H19" s="110"/>
      <c r="I19" s="110"/>
      <c r="J19" s="110"/>
      <c r="K19" s="110"/>
      <c r="L19" s="110"/>
      <c r="M19" s="110"/>
      <c r="N19" s="109"/>
      <c r="O19" s="109"/>
      <c r="P19" s="121">
        <f>+P9+P12+P15+P17</f>
        <v>0.7350000000000001</v>
      </c>
      <c r="Q19" s="35">
        <f>Q9+Q12+Q15+Q17</f>
        <v>10</v>
      </c>
      <c r="R19" s="35">
        <f>R9+R12+R15+R17</f>
        <v>0.7350000000000001</v>
      </c>
      <c r="S19" s="6"/>
      <c r="T19" s="6"/>
      <c r="U19" s="6"/>
    </row>
    <row r="20" spans="1:21" s="5" customFormat="1" ht="74" customHeight="1">
      <c r="B20" s="6"/>
      <c r="C20" s="6"/>
      <c r="D20" s="6"/>
      <c r="E20" s="6"/>
      <c r="F20" s="6"/>
      <c r="G20" s="12"/>
      <c r="H20" s="6"/>
      <c r="I20" s="6"/>
      <c r="J20" s="6"/>
      <c r="K20" s="6"/>
      <c r="L20" s="6"/>
      <c r="M20" s="6"/>
      <c r="N20" s="21"/>
      <c r="O20" s="21"/>
      <c r="P20" s="122"/>
      <c r="Q20" s="3" t="str">
        <f>Q$7</f>
        <v>Calculation after removal of unrated items</v>
      </c>
      <c r="R20" s="3"/>
      <c r="S20" s="6"/>
      <c r="T20" s="6"/>
      <c r="U20" s="6"/>
    </row>
    <row r="21" spans="1:21" s="5" customFormat="1" ht="74" customHeight="1" thickBot="1">
      <c r="A21" s="64"/>
      <c r="B21" s="93" t="str">
        <f>"Produit / service numérique de l'entreprise – Pondération " &amp; TEXT(S$5,"###%")</f>
        <v>Produit / service numérique de l'entreprise – Pondération 45%</v>
      </c>
      <c r="C21" s="67" t="s">
        <v>101</v>
      </c>
      <c r="D21" s="69" t="s">
        <v>102</v>
      </c>
      <c r="E21" s="70"/>
      <c r="F21" s="71" t="s">
        <v>103</v>
      </c>
      <c r="G21" s="72"/>
      <c r="H21" s="69" t="s">
        <v>104</v>
      </c>
      <c r="I21" s="70"/>
      <c r="J21" s="69" t="s">
        <v>105</v>
      </c>
      <c r="K21" s="70"/>
      <c r="L21" s="69" t="s">
        <v>106</v>
      </c>
      <c r="M21" s="70"/>
      <c r="N21" s="101" t="s">
        <v>18</v>
      </c>
      <c r="O21" s="107" t="s">
        <v>107</v>
      </c>
      <c r="P21" s="108" t="s">
        <v>108</v>
      </c>
      <c r="Q21" s="21" t="str">
        <f>C21</f>
        <v>Pondération</v>
      </c>
      <c r="R21" s="21" t="str">
        <f>P21</f>
        <v>Score ajusté</v>
      </c>
      <c r="S21" s="33" t="s">
        <v>109</v>
      </c>
      <c r="T21" s="4"/>
      <c r="U21" s="4"/>
    </row>
    <row r="22" spans="1:21" s="5" customFormat="1" ht="74" customHeight="1" thickBot="1">
      <c r="A22" s="64"/>
      <c r="B22" s="198" t="s">
        <v>62</v>
      </c>
      <c r="C22" s="66">
        <f>SUM(C23:C24)</f>
        <v>3</v>
      </c>
      <c r="D22" s="68"/>
      <c r="E22" s="68"/>
      <c r="F22" s="68"/>
      <c r="G22" s="68"/>
      <c r="H22" s="68"/>
      <c r="I22" s="68"/>
      <c r="J22" s="68"/>
      <c r="K22" s="68"/>
      <c r="L22" s="68"/>
      <c r="M22" s="68"/>
      <c r="N22" s="113"/>
      <c r="O22" s="61"/>
      <c r="P22" s="123">
        <f>SUM(P23:P24)</f>
        <v>0.16666666666666666</v>
      </c>
      <c r="Q22" s="35">
        <f>SUM(Q23:Q24)</f>
        <v>3</v>
      </c>
      <c r="R22" s="35">
        <f>SUM(R23:R24)</f>
        <v>0.16666666666666666</v>
      </c>
      <c r="S22" s="4"/>
      <c r="T22" s="4"/>
      <c r="U22" s="80"/>
    </row>
    <row r="23" spans="1:21" s="5" customFormat="1" ht="74" customHeight="1">
      <c r="A23" s="64"/>
      <c r="B23" s="200" t="s">
        <v>64</v>
      </c>
      <c r="C23" s="40">
        <v>1</v>
      </c>
      <c r="D23" s="180" t="s">
        <v>69</v>
      </c>
      <c r="E23" s="181">
        <v>1</v>
      </c>
      <c r="F23" s="180" t="s">
        <v>70</v>
      </c>
      <c r="G23" s="195">
        <v>2</v>
      </c>
      <c r="H23" s="180" t="s">
        <v>71</v>
      </c>
      <c r="I23" s="181">
        <v>3</v>
      </c>
      <c r="J23" s="182" t="s">
        <v>72</v>
      </c>
      <c r="K23" s="184">
        <v>4</v>
      </c>
      <c r="L23" s="180" t="s">
        <v>73</v>
      </c>
      <c r="M23" s="181">
        <v>5</v>
      </c>
      <c r="N23" s="36">
        <v>3</v>
      </c>
      <c r="O23" s="112">
        <f>(N23-E23)/(M23-E23)</f>
        <v>0.5</v>
      </c>
      <c r="P23" s="124">
        <f>IF(ISNUMBER(N23),C23*(O23/$C$29),N23)</f>
        <v>8.3333333333333329E-2</v>
      </c>
      <c r="Q23" s="38">
        <f t="shared" ref="Q23:Q24" si="9">IF(ISNUMBER(P23),C23,0)</f>
        <v>1</v>
      </c>
      <c r="R23" s="39">
        <f t="shared" ref="R23:R24" si="10">IF(ISNUMBER(P23),P23,0)</f>
        <v>8.3333333333333329E-2</v>
      </c>
      <c r="S23" s="77"/>
      <c r="T23" s="78"/>
      <c r="U23" s="81"/>
    </row>
    <row r="24" spans="1:21" s="5" customFormat="1" ht="74" customHeight="1" thickBot="1">
      <c r="A24" s="64"/>
      <c r="B24" s="201" t="s">
        <v>65</v>
      </c>
      <c r="C24" s="40">
        <v>2</v>
      </c>
      <c r="D24" s="180" t="s">
        <v>74</v>
      </c>
      <c r="E24" s="181">
        <v>1</v>
      </c>
      <c r="F24" s="180" t="s">
        <v>75</v>
      </c>
      <c r="G24" s="195">
        <v>2</v>
      </c>
      <c r="H24" s="180" t="s">
        <v>76</v>
      </c>
      <c r="I24" s="181">
        <v>3</v>
      </c>
      <c r="J24" s="182" t="s">
        <v>77</v>
      </c>
      <c r="K24" s="184">
        <v>4</v>
      </c>
      <c r="L24" s="185" t="s">
        <v>78</v>
      </c>
      <c r="M24" s="181">
        <v>5</v>
      </c>
      <c r="N24" s="36">
        <v>2</v>
      </c>
      <c r="O24" s="112">
        <f t="shared" ref="O24" si="11">(N24-E24)/(M24-E24)</f>
        <v>0.25</v>
      </c>
      <c r="P24" s="124">
        <f>IF(ISNUMBER(N24),C24*(O24/$C$29),N24)</f>
        <v>8.3333333333333329E-2</v>
      </c>
      <c r="Q24" s="38">
        <f t="shared" si="9"/>
        <v>2</v>
      </c>
      <c r="R24" s="39">
        <f t="shared" si="10"/>
        <v>8.3333333333333329E-2</v>
      </c>
      <c r="S24" s="79"/>
      <c r="T24" s="4"/>
      <c r="U24" s="82"/>
    </row>
    <row r="25" spans="1:21" s="5" customFormat="1" ht="74" customHeight="1" thickBot="1">
      <c r="A25" s="64"/>
      <c r="B25" s="199" t="s">
        <v>63</v>
      </c>
      <c r="C25" s="113">
        <f>SUM(C26:C28)</f>
        <v>3</v>
      </c>
      <c r="D25" s="68"/>
      <c r="E25" s="68"/>
      <c r="F25" s="68"/>
      <c r="G25" s="68"/>
      <c r="H25" s="68"/>
      <c r="I25" s="68"/>
      <c r="J25" s="68"/>
      <c r="K25" s="68"/>
      <c r="L25" s="68"/>
      <c r="M25" s="68"/>
      <c r="N25" s="66"/>
      <c r="O25" s="66" t="s">
        <v>0</v>
      </c>
      <c r="P25" s="125">
        <f>SUM(P26:P28)</f>
        <v>0.375</v>
      </c>
      <c r="Q25" s="35">
        <f>SUM(Q26:Q28)</f>
        <v>3</v>
      </c>
      <c r="R25" s="35">
        <f>SUM(R26:R28)</f>
        <v>0.375</v>
      </c>
      <c r="S25" s="4"/>
      <c r="T25" s="4"/>
      <c r="U25" s="83"/>
    </row>
    <row r="26" spans="1:21" s="5" customFormat="1" ht="74" customHeight="1">
      <c r="A26" s="64"/>
      <c r="B26" s="202" t="s">
        <v>66</v>
      </c>
      <c r="C26" s="40">
        <v>1</v>
      </c>
      <c r="D26" s="175" t="s">
        <v>79</v>
      </c>
      <c r="E26" s="176">
        <v>1</v>
      </c>
      <c r="F26" s="205" t="s">
        <v>80</v>
      </c>
      <c r="G26" s="181">
        <v>2</v>
      </c>
      <c r="H26" s="175" t="s">
        <v>81</v>
      </c>
      <c r="I26" s="176">
        <v>3</v>
      </c>
      <c r="J26" s="175" t="s">
        <v>82</v>
      </c>
      <c r="K26" s="179">
        <v>4</v>
      </c>
      <c r="L26" s="177" t="s">
        <v>83</v>
      </c>
      <c r="M26" s="176">
        <v>5</v>
      </c>
      <c r="N26" s="111">
        <v>4</v>
      </c>
      <c r="O26" s="37">
        <f t="shared" ref="O26:O28" si="12">(N26-E26)/(M26-E26)</f>
        <v>0.75</v>
      </c>
      <c r="P26" s="124">
        <f>IF(ISNUMBER(N26),C26*(O26/$C$29),N26)</f>
        <v>0.125</v>
      </c>
      <c r="Q26" s="38">
        <f t="shared" ref="Q26:Q28" si="13">IF(ISNUMBER(P26),C26,0)</f>
        <v>1</v>
      </c>
      <c r="R26" s="39">
        <f t="shared" ref="R26:R28" si="14">IF(ISNUMBER(P26),P26,0)</f>
        <v>0.125</v>
      </c>
      <c r="S26" s="77"/>
      <c r="T26" s="78"/>
      <c r="U26" s="81"/>
    </row>
    <row r="27" spans="1:21" s="5" customFormat="1" ht="74" customHeight="1">
      <c r="A27" s="64"/>
      <c r="B27" s="203" t="s">
        <v>67</v>
      </c>
      <c r="C27" s="40">
        <v>1</v>
      </c>
      <c r="D27" s="206" t="s">
        <v>84</v>
      </c>
      <c r="E27" s="176">
        <v>1</v>
      </c>
      <c r="F27" s="207" t="s">
        <v>85</v>
      </c>
      <c r="G27" s="181">
        <v>2</v>
      </c>
      <c r="H27" s="175" t="s">
        <v>86</v>
      </c>
      <c r="I27" s="176">
        <v>3</v>
      </c>
      <c r="J27" s="177" t="s">
        <v>87</v>
      </c>
      <c r="K27" s="179">
        <v>4</v>
      </c>
      <c r="L27" s="175" t="s">
        <v>88</v>
      </c>
      <c r="M27" s="176">
        <v>5</v>
      </c>
      <c r="N27" s="114">
        <v>4</v>
      </c>
      <c r="O27" s="37">
        <f t="shared" si="12"/>
        <v>0.75</v>
      </c>
      <c r="P27" s="124">
        <f>IF(ISNUMBER(N27),C27*(O27/$C$29),N27)</f>
        <v>0.125</v>
      </c>
      <c r="Q27" s="38">
        <f t="shared" si="13"/>
        <v>1</v>
      </c>
      <c r="R27" s="39">
        <f t="shared" si="14"/>
        <v>0.125</v>
      </c>
      <c r="S27" s="79"/>
      <c r="T27" s="4"/>
      <c r="U27" s="82"/>
    </row>
    <row r="28" spans="1:21" s="5" customFormat="1" ht="74" customHeight="1">
      <c r="A28" s="64"/>
      <c r="B28" s="204" t="s">
        <v>68</v>
      </c>
      <c r="C28" s="40">
        <v>1</v>
      </c>
      <c r="D28" s="177" t="s">
        <v>89</v>
      </c>
      <c r="E28" s="181">
        <v>1</v>
      </c>
      <c r="F28" s="180" t="s">
        <v>90</v>
      </c>
      <c r="G28" s="181">
        <v>2</v>
      </c>
      <c r="H28" s="180" t="s">
        <v>91</v>
      </c>
      <c r="I28" s="181">
        <v>3</v>
      </c>
      <c r="J28" s="182" t="s">
        <v>92</v>
      </c>
      <c r="K28" s="184">
        <v>4</v>
      </c>
      <c r="L28" s="205" t="s">
        <v>93</v>
      </c>
      <c r="M28" s="181">
        <v>5</v>
      </c>
      <c r="N28" s="115">
        <v>4</v>
      </c>
      <c r="O28" s="37">
        <f t="shared" si="12"/>
        <v>0.75</v>
      </c>
      <c r="P28" s="124">
        <f>IF(ISNUMBER(N28),C28*(O28/$C$29),N28)</f>
        <v>0.125</v>
      </c>
      <c r="Q28" s="38">
        <f t="shared" si="13"/>
        <v>1</v>
      </c>
      <c r="R28" s="39">
        <f t="shared" si="14"/>
        <v>0.125</v>
      </c>
      <c r="S28" s="79"/>
      <c r="T28" s="4"/>
      <c r="U28" s="82"/>
    </row>
    <row r="29" spans="1:21" ht="74" customHeight="1" thickBot="1">
      <c r="A29" s="65"/>
      <c r="B29" s="73" t="s">
        <v>113</v>
      </c>
      <c r="C29" s="74">
        <f>C22+C25</f>
        <v>6</v>
      </c>
      <c r="D29" s="75"/>
      <c r="E29" s="75"/>
      <c r="F29" s="75"/>
      <c r="G29" s="75"/>
      <c r="H29" s="75"/>
      <c r="I29" s="75"/>
      <c r="J29" s="75"/>
      <c r="K29" s="75"/>
      <c r="L29" s="75"/>
      <c r="M29" s="75"/>
      <c r="N29" s="74"/>
      <c r="O29" s="76" t="s">
        <v>0</v>
      </c>
      <c r="P29" s="126">
        <f>+P22+P25</f>
        <v>0.54166666666666663</v>
      </c>
      <c r="Q29" s="59">
        <f>Q25+Q22</f>
        <v>6</v>
      </c>
      <c r="R29" s="60">
        <f>R25+R22</f>
        <v>0.54166666666666663</v>
      </c>
    </row>
    <row r="30" spans="1:21">
      <c r="B30" s="1"/>
      <c r="C30" s="1"/>
      <c r="D30" s="1"/>
      <c r="E30" s="1"/>
      <c r="F30" s="1"/>
      <c r="G30" s="1"/>
      <c r="H30" s="1"/>
      <c r="I30" s="1"/>
      <c r="J30" s="1"/>
      <c r="K30" s="1"/>
      <c r="L30" s="1"/>
      <c r="M30" s="1"/>
      <c r="N30" s="1"/>
      <c r="O30" s="1"/>
      <c r="P30" s="1"/>
    </row>
    <row r="32" spans="1:21">
      <c r="B32"/>
      <c r="P32" s="43"/>
    </row>
    <row r="34" spans="2:2" ht="15">
      <c r="B34" s="47" t="s">
        <v>5</v>
      </c>
    </row>
    <row r="35" spans="2:2">
      <c r="B35" s="6"/>
    </row>
    <row r="36" spans="2:2">
      <c r="B36"/>
    </row>
  </sheetData>
  <phoneticPr fontId="0" type="noConversion"/>
  <conditionalFormatting sqref="N10:N11 N13:N14 N23:N24 N26:N28">
    <cfRule type="expression" dxfId="8" priority="61" stopIfTrue="1">
      <formula>ISNUMBER(N10)=FALSE</formula>
    </cfRule>
    <cfRule type="expression" dxfId="7" priority="62">
      <formula>N10&gt;M10</formula>
    </cfRule>
    <cfRule type="expression" dxfId="6" priority="63">
      <formula>N10&lt;E10</formula>
    </cfRule>
  </conditionalFormatting>
  <conditionalFormatting sqref="N16 N18">
    <cfRule type="expression" dxfId="5" priority="1" stopIfTrue="1">
      <formula>ISNUMBER(N16)=FALSE</formula>
    </cfRule>
    <cfRule type="expression" dxfId="4" priority="2">
      <formula>N16&gt;M16</formula>
    </cfRule>
    <cfRule type="expression" dxfId="3" priority="3">
      <formula>N16&lt;E16</formula>
    </cfRule>
  </conditionalFormatting>
  <conditionalFormatting sqref="C10:C11 C13:C14 C23:C24 C26:C28 C16 C18">
    <cfRule type="expression" dxfId="2" priority="64" stopIfTrue="1">
      <formula>ISNUMBER(C10)=FALSE</formula>
    </cfRule>
    <cfRule type="expression" dxfId="1" priority="65">
      <formula>C10&gt;B10</formula>
    </cfRule>
    <cfRule type="expression" dxfId="0" priority="66">
      <formula>C10&lt;XEW10</formula>
    </cfRule>
  </conditionalFormatting>
  <printOptions horizontalCentered="1"/>
  <pageMargins left="0.12000000000000001" right="0" top="0.04" bottom="0" header="0.31" footer="0.31"/>
  <pageSetup paperSize="9" scale="26" orientation="portrait" horizontalDpi="4294967293" verticalDpi="4294967293"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C51EC-40C9-F348-AC34-7E666A2E8E5E}">
  <sheetPr>
    <pageSetUpPr fitToPage="1"/>
  </sheetPr>
  <dimension ref="A5:L73"/>
  <sheetViews>
    <sheetView zoomScale="50" workbookViewId="0">
      <selection activeCell="F32" sqref="F32"/>
    </sheetView>
  </sheetViews>
  <sheetFormatPr baseColWidth="10" defaultRowHeight="13"/>
  <cols>
    <col min="1" max="1" width="8.1640625" customWidth="1"/>
    <col min="2" max="2" width="55" customWidth="1"/>
    <col min="3" max="3" width="14" customWidth="1"/>
    <col min="4" max="5" width="13" customWidth="1"/>
    <col min="6" max="6" width="55" customWidth="1"/>
    <col min="7" max="7" width="14.6640625" customWidth="1"/>
    <col min="8" max="8" width="13" customWidth="1"/>
    <col min="10" max="10" width="55" customWidth="1"/>
    <col min="11" max="12" width="13" customWidth="1"/>
  </cols>
  <sheetData>
    <row r="5" spans="2:12" ht="28">
      <c r="B5" s="137" t="str">
        <f>"Ethical Diagnosis for "&amp;Screening!B5</f>
        <v xml:space="preserve">Ethical Diagnosis for </v>
      </c>
    </row>
    <row r="6" spans="2:12" ht="28">
      <c r="B6" s="137"/>
    </row>
    <row r="7" spans="2:12" ht="28">
      <c r="B7" s="137" t="s">
        <v>19</v>
      </c>
      <c r="J7" s="137" t="s">
        <v>20</v>
      </c>
    </row>
    <row r="9" spans="2:12" ht="23">
      <c r="E9" s="117"/>
      <c r="J9" s="155"/>
      <c r="K9" s="156" t="s">
        <v>101</v>
      </c>
      <c r="L9" s="157" t="s">
        <v>18</v>
      </c>
    </row>
    <row r="10" spans="2:12" ht="43" customHeight="1">
      <c r="J10" s="158"/>
      <c r="K10" s="138"/>
      <c r="L10" s="159"/>
    </row>
    <row r="11" spans="2:12" ht="43" customHeight="1">
      <c r="J11" s="160" t="s">
        <v>95</v>
      </c>
      <c r="K11" s="139">
        <f>Screening!P5</f>
        <v>0.55000000000000004</v>
      </c>
      <c r="L11" s="161">
        <f>Screening!P6</f>
        <v>0.7350000000000001</v>
      </c>
    </row>
    <row r="12" spans="2:12" ht="43" customHeight="1">
      <c r="J12" s="162" t="s">
        <v>98</v>
      </c>
      <c r="K12" s="140">
        <f>Screening!S5</f>
        <v>0.45</v>
      </c>
      <c r="L12" s="163">
        <f>Screening!S6</f>
        <v>0.54166666666666663</v>
      </c>
    </row>
    <row r="13" spans="2:12" ht="43" customHeight="1">
      <c r="J13" s="164" t="s">
        <v>2</v>
      </c>
      <c r="K13" s="165"/>
      <c r="L13" s="166">
        <f>Screening!T6</f>
        <v>0.64800000000000013</v>
      </c>
    </row>
    <row r="14" spans="2:12" ht="37" customHeight="1">
      <c r="J14" s="152"/>
      <c r="K14" s="153"/>
      <c r="L14" s="154"/>
    </row>
    <row r="15" spans="2:12" ht="37" customHeight="1">
      <c r="J15" s="152"/>
      <c r="K15" s="153"/>
      <c r="L15" s="154"/>
    </row>
    <row r="16" spans="2:12" ht="37" customHeight="1"/>
    <row r="18" spans="2:9" ht="17" customHeight="1"/>
    <row r="19" spans="2:9" ht="43" customHeight="1">
      <c r="B19" s="148" t="str">
        <f>Screening!B8</f>
        <v>Gouvernance numérique de l'entreprise – Pondération 55%</v>
      </c>
      <c r="C19" s="149"/>
      <c r="D19" s="149"/>
      <c r="E19" s="145"/>
      <c r="F19" s="144" t="str">
        <f>Screening!B21</f>
        <v>Produit / service numérique de l'entreprise – Pondération 45%</v>
      </c>
      <c r="G19" s="150"/>
      <c r="H19" s="151"/>
      <c r="I19" s="143"/>
    </row>
    <row r="20" spans="2:9" ht="33" customHeight="1">
      <c r="B20" s="146" t="str">
        <f>Screening!B9</f>
        <v>Confiance et données (Interne)</v>
      </c>
      <c r="C20" s="147" t="s">
        <v>101</v>
      </c>
      <c r="D20" s="147" t="s">
        <v>18</v>
      </c>
      <c r="E20" s="1"/>
      <c r="F20" s="146" t="str">
        <f>Screening!B22</f>
        <v>Confiance et données (Produit)</v>
      </c>
      <c r="G20" s="147" t="s">
        <v>101</v>
      </c>
      <c r="H20" s="147" t="s">
        <v>18</v>
      </c>
      <c r="I20" s="143"/>
    </row>
    <row r="21" spans="2:9" ht="33" customHeight="1">
      <c r="B21" s="55" t="str">
        <f>Screening!B10</f>
        <v>Les employé-es sont-ils informés des données récoltées sur eux ?</v>
      </c>
      <c r="C21" s="141">
        <f>Screening!C10</f>
        <v>1</v>
      </c>
      <c r="D21" s="134">
        <f>Screening!N10</f>
        <v>2</v>
      </c>
      <c r="E21" s="134"/>
      <c r="F21" s="55" t="str">
        <f>Screening!B23</f>
        <v>Le consentement des utilisateur.trices pour la récolte des données et leur utilisation est-il demandé et obtenu de manière claire et honnête ?</v>
      </c>
      <c r="G21" s="141">
        <f>Screening!C23</f>
        <v>1</v>
      </c>
      <c r="H21" s="134">
        <f>Screening!N23</f>
        <v>3</v>
      </c>
      <c r="I21" s="143"/>
    </row>
    <row r="22" spans="2:9" ht="33" customHeight="1">
      <c r="B22" s="55" t="str">
        <f>Screening!B11</f>
        <v>Les employé.e.s peuvent-ils participer aux choix d’outils numériques ?</v>
      </c>
      <c r="C22" s="141">
        <f>Screening!C11</f>
        <v>3</v>
      </c>
      <c r="D22" s="134">
        <f>Screening!N11</f>
        <v>4</v>
      </c>
      <c r="E22" s="134"/>
      <c r="F22" s="55" t="str">
        <f>Screening!B24</f>
        <v>L’entreprise a-t-elle mis en œuvre une politique qui vise à récolter le moins de données possibles sur les utilisateurs (privacy by design)?</v>
      </c>
      <c r="G22" s="141">
        <f>Screening!C24</f>
        <v>2</v>
      </c>
      <c r="H22" s="134">
        <f>Screening!N24</f>
        <v>2</v>
      </c>
      <c r="I22" s="143"/>
    </row>
    <row r="23" spans="2:9" ht="33" customHeight="1">
      <c r="B23" s="146" t="str">
        <f>Screening!B12</f>
        <v>Compétences en transition (Interne)</v>
      </c>
      <c r="C23" s="141"/>
      <c r="D23" s="134"/>
      <c r="E23" s="134"/>
      <c r="F23" s="146" t="str">
        <f>Screening!B25</f>
        <v>Impact sur les individus et la société (Produit)</v>
      </c>
      <c r="G23" s="141"/>
      <c r="H23" s="135"/>
      <c r="I23" s="143"/>
    </row>
    <row r="24" spans="2:9" ht="33" customHeight="1">
      <c r="B24" s="55" t="str">
        <f>Screening!B13</f>
        <v>Les employé.e.s sont-ils accompagnés pour apprendre à utiliser les outils numériques ?</v>
      </c>
      <c r="C24" s="141">
        <f>Screening!C13</f>
        <v>1</v>
      </c>
      <c r="D24" s="134">
        <f>Screening!N13</f>
        <v>5</v>
      </c>
      <c r="E24" s="134"/>
      <c r="F24" s="55" t="str">
        <f>Screening!B26</f>
        <v>L’entreprise s'assure-t-elle que son produit n’ait pas d’impact néfaste sur l’utilisateur ?</v>
      </c>
      <c r="G24" s="141">
        <f>Screening!C26</f>
        <v>1</v>
      </c>
      <c r="H24" s="134">
        <f>Screening!N26</f>
        <v>4</v>
      </c>
      <c r="I24" s="143"/>
    </row>
    <row r="25" spans="2:9" ht="33" customHeight="1">
      <c r="B25" s="55" t="str">
        <f>Screening!B14</f>
        <v xml:space="preserve">L'entreprise se prépare-t-elle à l'évolution technologique dans son domaine d'activités et met-elle en place les mesures nécessaires pour ses employé.e.s? </v>
      </c>
      <c r="C25" s="141">
        <f>Screening!C14</f>
        <v>2</v>
      </c>
      <c r="D25" s="134">
        <f>Screening!N14</f>
        <v>5</v>
      </c>
      <c r="E25" s="134"/>
      <c r="F25" s="55" t="str">
        <f>Screening!B27</f>
        <v>L’entreprise s’assre-t-elle que de potentiels détournements d’usage de son produit ne sont pas possibles ?</v>
      </c>
      <c r="G25" s="141">
        <f>Screening!C27</f>
        <v>1</v>
      </c>
      <c r="H25" s="134">
        <f>Screening!N27</f>
        <v>4</v>
      </c>
      <c r="I25" s="143"/>
    </row>
    <row r="26" spans="2:9" ht="33" customHeight="1">
      <c r="B26" s="146" t="str">
        <f>Screening!B15</f>
        <v>Durabilité numérique (Interne)</v>
      </c>
      <c r="C26" s="141"/>
      <c r="D26" s="134"/>
      <c r="E26" s="134"/>
      <c r="F26" t="str">
        <f>Screening!B28</f>
        <v xml:space="preserve">L'entreprise a-t-elle mise en place des structures pour s'assurer que son produit n'ait pas d'impact néfaste sur la vie en société ? </v>
      </c>
      <c r="G26" s="141">
        <f>Screening!C28</f>
        <v>1</v>
      </c>
      <c r="H26" s="134">
        <f>Screening!N28</f>
        <v>4</v>
      </c>
      <c r="I26" s="143"/>
    </row>
    <row r="27" spans="2:9" ht="33" customHeight="1">
      <c r="B27" s="55" t="str">
        <f>Screening!B16</f>
        <v>L’impact environnemental de des outils numériques de l'entreprise est-il évalué ?</v>
      </c>
      <c r="C27" s="141">
        <f>Screening!C16</f>
        <v>1</v>
      </c>
      <c r="D27" s="134">
        <f>Screening!N16</f>
        <v>2</v>
      </c>
      <c r="E27" s="134"/>
      <c r="F27" s="55"/>
      <c r="G27" s="141"/>
      <c r="H27" s="134"/>
      <c r="I27" s="143"/>
    </row>
    <row r="28" spans="2:9" ht="33" customHeight="1">
      <c r="B28" s="146" t="str">
        <f>Screening!B17</f>
        <v>Contrôle des Employé.e.s</v>
      </c>
      <c r="C28" s="141"/>
      <c r="D28" s="134"/>
      <c r="E28" s="134"/>
      <c r="I28" s="143"/>
    </row>
    <row r="29" spans="2:9" ht="33" customHeight="1">
      <c r="B29" s="55" t="str">
        <f>Screening!B18</f>
        <v>Dans le cas où vous utilisez des outils de contrôle de performance, ceux-ci sont-ils susceptibles de mettre les collaborateur.trices sous pression ?</v>
      </c>
      <c r="C29" s="141">
        <f>Screening!C18</f>
        <v>2</v>
      </c>
      <c r="D29" s="134">
        <f>Screening!N18</f>
        <v>4</v>
      </c>
      <c r="E29" s="134"/>
      <c r="F29" s="55"/>
      <c r="G29" s="141"/>
      <c r="H29" s="134"/>
      <c r="I29" s="143"/>
    </row>
    <row r="30" spans="2:9" ht="33" customHeight="1">
      <c r="B30" s="55"/>
      <c r="C30" s="141"/>
      <c r="D30" s="134"/>
      <c r="E30" s="134"/>
      <c r="F30" s="55"/>
      <c r="G30" s="141"/>
      <c r="H30" s="134"/>
      <c r="I30" s="143"/>
    </row>
    <row r="31" spans="2:9" ht="33" customHeight="1">
      <c r="B31" s="55"/>
      <c r="C31" s="141"/>
      <c r="D31" s="134"/>
      <c r="E31" s="134"/>
      <c r="F31" s="134"/>
      <c r="G31" s="134"/>
      <c r="H31" s="134"/>
      <c r="I31" s="143"/>
    </row>
    <row r="32" spans="2:9" ht="33" customHeight="1">
      <c r="B32" s="55"/>
      <c r="C32" s="141"/>
      <c r="D32" s="134"/>
      <c r="E32" s="134"/>
      <c r="F32" s="134"/>
      <c r="G32" s="134"/>
      <c r="H32" s="134"/>
      <c r="I32" s="143"/>
    </row>
    <row r="33" spans="1:9" ht="33" customHeight="1">
      <c r="B33" s="55"/>
      <c r="C33" s="141"/>
      <c r="D33" s="134"/>
      <c r="E33" s="134"/>
      <c r="F33" s="134"/>
      <c r="G33" s="134"/>
      <c r="H33" s="134"/>
      <c r="I33" s="143"/>
    </row>
    <row r="34" spans="1:9" ht="33" customHeight="1">
      <c r="B34" s="55"/>
      <c r="C34" s="141"/>
      <c r="D34" s="134"/>
      <c r="E34" s="134"/>
      <c r="F34" s="134"/>
      <c r="G34" s="134"/>
      <c r="H34" s="134"/>
      <c r="I34" s="143"/>
    </row>
    <row r="35" spans="1:9" ht="33" customHeight="1">
      <c r="B35" s="85"/>
      <c r="C35" s="142"/>
      <c r="D35" s="85"/>
      <c r="E35" s="85"/>
      <c r="F35" s="85"/>
      <c r="G35" s="85"/>
      <c r="H35" s="85"/>
      <c r="I35" s="143"/>
    </row>
    <row r="36" spans="1:9" ht="33" customHeight="1">
      <c r="B36" s="6"/>
      <c r="C36" s="129"/>
      <c r="D36" s="2"/>
      <c r="E36" s="2"/>
      <c r="F36" s="134"/>
      <c r="G36" s="134"/>
      <c r="H36" s="134"/>
      <c r="I36" s="143"/>
    </row>
    <row r="37" spans="1:9" ht="33" customHeight="1">
      <c r="E37" s="133"/>
      <c r="F37" s="133"/>
      <c r="G37" s="133"/>
      <c r="H37" s="133"/>
      <c r="I37" s="143"/>
    </row>
    <row r="38" spans="1:9" ht="33" customHeight="1">
      <c r="E38" s="135"/>
      <c r="F38" s="135"/>
      <c r="G38" s="135"/>
      <c r="H38" s="135"/>
      <c r="I38" s="143"/>
    </row>
    <row r="39" spans="1:9" ht="33" customHeight="1">
      <c r="A39" s="6"/>
      <c r="B39" s="47" t="s">
        <v>5</v>
      </c>
      <c r="E39" s="134"/>
      <c r="F39" s="134"/>
      <c r="G39" s="134"/>
      <c r="H39" s="134"/>
      <c r="I39" s="143"/>
    </row>
    <row r="40" spans="1:9" ht="33" customHeight="1">
      <c r="E40" s="134"/>
      <c r="F40" s="134"/>
      <c r="G40" s="134"/>
      <c r="H40" s="134"/>
      <c r="I40" s="143"/>
    </row>
    <row r="41" spans="1:9" ht="33" customHeight="1">
      <c r="A41" s="5"/>
      <c r="E41" s="134"/>
      <c r="F41" s="134"/>
      <c r="G41" s="134"/>
      <c r="H41" s="134"/>
    </row>
    <row r="42" spans="1:9" ht="33" customHeight="1">
      <c r="A42" s="5"/>
      <c r="E42" s="135"/>
      <c r="F42" s="135"/>
      <c r="G42" s="135"/>
      <c r="H42" s="135"/>
    </row>
    <row r="43" spans="1:9" ht="33" customHeight="1">
      <c r="E43" s="134"/>
      <c r="F43" s="134"/>
      <c r="G43" s="134"/>
      <c r="H43" s="134"/>
    </row>
    <row r="44" spans="1:9" ht="33" customHeight="1">
      <c r="E44" s="134"/>
      <c r="F44" s="134"/>
      <c r="G44" s="134"/>
      <c r="H44" s="134"/>
    </row>
    <row r="45" spans="1:9" ht="33" customHeight="1">
      <c r="B45" s="143"/>
      <c r="E45" s="134"/>
      <c r="F45" s="134"/>
      <c r="G45" s="134"/>
      <c r="H45" s="134"/>
    </row>
    <row r="46" spans="1:9" ht="33" customHeight="1">
      <c r="B46" s="143"/>
      <c r="E46" s="135"/>
      <c r="F46" s="135"/>
      <c r="G46" s="135"/>
      <c r="H46" s="135"/>
    </row>
    <row r="47" spans="1:9" ht="33" customHeight="1">
      <c r="B47" s="143"/>
      <c r="E47" s="134"/>
      <c r="F47" s="134"/>
      <c r="G47" s="134"/>
      <c r="H47" s="134"/>
    </row>
    <row r="48" spans="1:9" ht="33" customHeight="1">
      <c r="B48" s="143"/>
      <c r="E48" s="134"/>
      <c r="F48" s="134"/>
      <c r="G48" s="134"/>
      <c r="H48" s="134"/>
    </row>
    <row r="49" spans="2:8" ht="22" hidden="1" customHeight="1" thickBot="1">
      <c r="B49" s="58" t="s">
        <v>4</v>
      </c>
      <c r="C49" s="129" t="e">
        <f>Screening!#REF!</f>
        <v>#REF!</v>
      </c>
      <c r="D49" s="130"/>
      <c r="E49" s="136"/>
      <c r="F49" s="136"/>
      <c r="G49" s="136"/>
      <c r="H49" s="136"/>
    </row>
    <row r="50" spans="2:8" ht="22" customHeight="1">
      <c r="B50" s="4"/>
      <c r="C50" s="129"/>
      <c r="D50" s="2"/>
      <c r="E50" s="2"/>
      <c r="F50" s="2"/>
      <c r="G50" s="2"/>
      <c r="H50" s="2"/>
    </row>
    <row r="51" spans="2:8" ht="35" customHeight="1">
      <c r="B51" s="143"/>
    </row>
    <row r="52" spans="2:8" ht="22" customHeight="1"/>
    <row r="53" spans="2:8" ht="22" customHeight="1"/>
    <row r="54" spans="2:8" ht="22" customHeight="1"/>
    <row r="55" spans="2:8" ht="22" customHeight="1"/>
    <row r="56" spans="2:8" ht="22" customHeight="1"/>
    <row r="57" spans="2:8" ht="22" customHeight="1"/>
    <row r="58" spans="2:8" ht="22" customHeight="1"/>
    <row r="59" spans="2:8" ht="22" customHeight="1"/>
    <row r="60" spans="2:8" ht="22" customHeight="1"/>
    <row r="61" spans="2:8" ht="22" customHeight="1"/>
    <row r="62" spans="2:8" ht="22" customHeight="1"/>
    <row r="63" spans="2:8" ht="22" customHeight="1"/>
    <row r="64" spans="2:8" ht="22" customHeight="1"/>
    <row r="65" spans="2:2" ht="22" customHeight="1"/>
    <row r="66" spans="2:2" ht="22" customHeight="1"/>
    <row r="67" spans="2:2" ht="22" customHeight="1"/>
    <row r="68" spans="2:2" ht="22" customHeight="1"/>
    <row r="69" spans="2:2" ht="22" customHeight="1"/>
    <row r="70" spans="2:2" ht="22" customHeight="1"/>
    <row r="71" spans="2:2" ht="22" customHeight="1"/>
    <row r="72" spans="2:2" ht="22" customHeight="1"/>
    <row r="73" spans="2:2" ht="15" hidden="1" thickBot="1">
      <c r="B73" s="73" t="s">
        <v>1</v>
      </c>
    </row>
  </sheetData>
  <conditionalFormatting sqref="D21:D25 D27 D29:D34">
    <cfRule type="colorScale" priority="19">
      <colorScale>
        <cfvo type="num" val="0"/>
        <cfvo type="num" val="5"/>
        <color rgb="FFFCFCFF"/>
        <color theme="4"/>
      </colorScale>
    </cfRule>
  </conditionalFormatting>
  <conditionalFormatting sqref="E39:H48 H29:H30 H27">
    <cfRule type="colorScale" priority="18">
      <colorScale>
        <cfvo type="num" val="0"/>
        <cfvo type="num" val="5"/>
        <color rgb="FFFCFCFF"/>
        <color theme="9"/>
      </colorScale>
    </cfRule>
  </conditionalFormatting>
  <conditionalFormatting sqref="H21:H22 H24:H26">
    <cfRule type="colorScale" priority="17">
      <colorScale>
        <cfvo type="num" val="0"/>
        <cfvo type="num" val="5"/>
        <color rgb="FFFCFCFF"/>
        <color theme="6"/>
      </colorScale>
    </cfRule>
  </conditionalFormatting>
  <conditionalFormatting sqref="E19">
    <cfRule type="colorScale" priority="16">
      <colorScale>
        <cfvo type="min"/>
        <cfvo type="max"/>
        <color rgb="FFFCFCFF"/>
        <color theme="4"/>
      </colorScale>
    </cfRule>
  </conditionalFormatting>
  <conditionalFormatting sqref="C21:C25 C27 C29:C34">
    <cfRule type="dataBar" priority="10">
      <dataBar>
        <cfvo type="min"/>
        <cfvo type="max"/>
        <color rgb="FF638EC6"/>
      </dataBar>
      <extLst>
        <ext xmlns:x14="http://schemas.microsoft.com/office/spreadsheetml/2009/9/main" uri="{B025F937-C7B1-47D3-B67F-A62EFF666E3E}">
          <x14:id>{22DDE711-C482-774D-B3F1-4F3CF7325D37}</x14:id>
        </ext>
      </extLst>
    </cfRule>
  </conditionalFormatting>
  <conditionalFormatting sqref="H19">
    <cfRule type="colorScale" priority="5">
      <colorScale>
        <cfvo type="min"/>
        <cfvo type="max"/>
        <color rgb="FFFCFCFF"/>
        <color theme="4"/>
      </colorScale>
    </cfRule>
  </conditionalFormatting>
  <conditionalFormatting sqref="G21:G26">
    <cfRule type="dataBar" priority="66">
      <dataBar>
        <cfvo type="min"/>
        <cfvo type="max"/>
        <color theme="6"/>
      </dataBar>
      <extLst>
        <ext xmlns:x14="http://schemas.microsoft.com/office/spreadsheetml/2009/9/main" uri="{B025F937-C7B1-47D3-B67F-A62EFF666E3E}">
          <x14:id>{9F0B4FB8-B2E0-BF4E-BAE2-5239506A42DB}</x14:id>
        </ext>
      </extLst>
    </cfRule>
  </conditionalFormatting>
  <conditionalFormatting sqref="E37:H37">
    <cfRule type="colorScale" priority="71">
      <colorScale>
        <cfvo type="min"/>
        <cfvo type="max"/>
        <color rgb="FFFCFCFF"/>
        <color theme="4"/>
      </colorScale>
    </cfRule>
  </conditionalFormatting>
  <conditionalFormatting sqref="G29:G30 G27">
    <cfRule type="dataBar" priority="72">
      <dataBar>
        <cfvo type="min"/>
        <cfvo type="max"/>
        <color theme="9"/>
      </dataBar>
      <extLst>
        <ext xmlns:x14="http://schemas.microsoft.com/office/spreadsheetml/2009/9/main" uri="{B025F937-C7B1-47D3-B67F-A62EFF666E3E}">
          <x14:id>{B78C4824-4974-C54C-ABFE-2F5E68FB7E19}</x14:id>
        </ext>
      </extLst>
    </cfRule>
  </conditionalFormatting>
  <conditionalFormatting sqref="D26">
    <cfRule type="colorScale" priority="4">
      <colorScale>
        <cfvo type="num" val="0"/>
        <cfvo type="num" val="5"/>
        <color rgb="FFFCFCFF"/>
        <color theme="4"/>
      </colorScale>
    </cfRule>
  </conditionalFormatting>
  <conditionalFormatting sqref="C26">
    <cfRule type="dataBar" priority="3">
      <dataBar>
        <cfvo type="min"/>
        <cfvo type="max"/>
        <color rgb="FF638EC6"/>
      </dataBar>
      <extLst>
        <ext xmlns:x14="http://schemas.microsoft.com/office/spreadsheetml/2009/9/main" uri="{B025F937-C7B1-47D3-B67F-A62EFF666E3E}">
          <x14:id>{7F14E333-0D3E-8F4D-96EC-C1F9A3E3576B}</x14:id>
        </ext>
      </extLst>
    </cfRule>
  </conditionalFormatting>
  <conditionalFormatting sqref="D28">
    <cfRule type="colorScale" priority="2">
      <colorScale>
        <cfvo type="num" val="0"/>
        <cfvo type="num" val="5"/>
        <color rgb="FFFCFCFF"/>
        <color theme="4"/>
      </colorScale>
    </cfRule>
  </conditionalFormatting>
  <conditionalFormatting sqref="C28">
    <cfRule type="dataBar" priority="1">
      <dataBar>
        <cfvo type="min"/>
        <cfvo type="max"/>
        <color rgb="FF638EC6"/>
      </dataBar>
      <extLst>
        <ext xmlns:x14="http://schemas.microsoft.com/office/spreadsheetml/2009/9/main" uri="{B025F937-C7B1-47D3-B67F-A62EFF666E3E}">
          <x14:id>{CA0C2645-C174-2442-A00E-59A01EDFB858}</x14:id>
        </ext>
      </extLst>
    </cfRule>
  </conditionalFormatting>
  <pageMargins left="0.7" right="0.7" top="0.75" bottom="0.75" header="0.3" footer="0.3"/>
  <pageSetup paperSize="9" scale="39" orientation="landscape" horizontalDpi="0" verticalDpi="0"/>
  <drawing r:id="rId1"/>
  <extLst>
    <ext xmlns:x14="http://schemas.microsoft.com/office/spreadsheetml/2009/9/main" uri="{78C0D931-6437-407d-A8EE-F0AAD7539E65}">
      <x14:conditionalFormattings>
        <x14:conditionalFormatting xmlns:xm="http://schemas.microsoft.com/office/excel/2006/main">
          <x14:cfRule type="dataBar" id="{22DDE711-C482-774D-B3F1-4F3CF7325D37}">
            <x14:dataBar minLength="0" maxLength="100" gradient="0">
              <x14:cfvo type="autoMin"/>
              <x14:cfvo type="autoMax"/>
              <x14:negativeFillColor rgb="FFFF0000"/>
              <x14:axisColor rgb="FF000000"/>
            </x14:dataBar>
          </x14:cfRule>
          <xm:sqref>C21:C25 C27 C29:C34</xm:sqref>
        </x14:conditionalFormatting>
        <x14:conditionalFormatting xmlns:xm="http://schemas.microsoft.com/office/excel/2006/main">
          <x14:cfRule type="dataBar" id="{9F0B4FB8-B2E0-BF4E-BAE2-5239506A42DB}">
            <x14:dataBar minLength="0" maxLength="100" gradient="0">
              <x14:cfvo type="autoMin"/>
              <x14:cfvo type="autoMax"/>
              <x14:negativeFillColor rgb="FFFF0000"/>
              <x14:axisColor rgb="FF000000"/>
            </x14:dataBar>
          </x14:cfRule>
          <xm:sqref>G21:G26</xm:sqref>
        </x14:conditionalFormatting>
        <x14:conditionalFormatting xmlns:xm="http://schemas.microsoft.com/office/excel/2006/main">
          <x14:cfRule type="dataBar" id="{B78C4824-4974-C54C-ABFE-2F5E68FB7E19}">
            <x14:dataBar minLength="0" maxLength="100" gradient="0">
              <x14:cfvo type="autoMin"/>
              <x14:cfvo type="autoMax"/>
              <x14:negativeFillColor rgb="FFFF0000"/>
              <x14:axisColor rgb="FF000000"/>
            </x14:dataBar>
          </x14:cfRule>
          <xm:sqref>G29:G30 G27</xm:sqref>
        </x14:conditionalFormatting>
        <x14:conditionalFormatting xmlns:xm="http://schemas.microsoft.com/office/excel/2006/main">
          <x14:cfRule type="dataBar" id="{7F14E333-0D3E-8F4D-96EC-C1F9A3E3576B}">
            <x14:dataBar minLength="0" maxLength="100" gradient="0">
              <x14:cfvo type="autoMin"/>
              <x14:cfvo type="autoMax"/>
              <x14:negativeFillColor rgb="FFFF0000"/>
              <x14:axisColor rgb="FF000000"/>
            </x14:dataBar>
          </x14:cfRule>
          <xm:sqref>C26</xm:sqref>
        </x14:conditionalFormatting>
        <x14:conditionalFormatting xmlns:xm="http://schemas.microsoft.com/office/excel/2006/main">
          <x14:cfRule type="dataBar" id="{CA0C2645-C174-2442-A00E-59A01EDFB858}">
            <x14:dataBar minLength="0" maxLength="100" gradient="0">
              <x14:cfvo type="autoMin"/>
              <x14:cfvo type="autoMax"/>
              <x14:negativeFillColor rgb="FFFF0000"/>
              <x14:axisColor rgb="FF000000"/>
            </x14:dataBar>
          </x14:cfRule>
          <xm:sqref>C28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3D2B4-CE67-AE42-AFDE-DD35647EA41D}">
  <dimension ref="A3:T64"/>
  <sheetViews>
    <sheetView workbookViewId="0">
      <selection activeCell="D41" sqref="D41:G41"/>
    </sheetView>
  </sheetViews>
  <sheetFormatPr baseColWidth="10" defaultRowHeight="13"/>
  <cols>
    <col min="1" max="1" width="18" customWidth="1"/>
  </cols>
  <sheetData>
    <row r="3" spans="1:20" ht="14" thickBot="1"/>
    <row r="4" spans="1:20" ht="42">
      <c r="B4" s="25" t="s">
        <v>95</v>
      </c>
      <c r="C4" s="25" t="s">
        <v>94</v>
      </c>
    </row>
    <row r="5" spans="1:20">
      <c r="A5" s="117" t="s">
        <v>7</v>
      </c>
      <c r="B5" s="127">
        <f>Screening!P5</f>
        <v>0.55000000000000004</v>
      </c>
      <c r="C5" s="127">
        <f>Screening!S5</f>
        <v>0.45</v>
      </c>
      <c r="D5" t="s">
        <v>6</v>
      </c>
      <c r="G5" s="143"/>
      <c r="H5" s="143"/>
      <c r="I5" s="143"/>
      <c r="J5" s="143"/>
      <c r="K5" s="143"/>
      <c r="L5" s="143"/>
      <c r="M5" s="143"/>
      <c r="N5" s="143"/>
      <c r="O5" s="143"/>
      <c r="P5" s="143"/>
      <c r="Q5" s="143"/>
      <c r="R5" s="143"/>
      <c r="S5" s="143"/>
      <c r="T5" s="143"/>
    </row>
    <row r="6" spans="1:20">
      <c r="A6" s="117" t="s">
        <v>8</v>
      </c>
      <c r="B6" s="127">
        <f>Screening!P6</f>
        <v>0.7350000000000001</v>
      </c>
      <c r="C6" s="127">
        <f>Screening!S6</f>
        <v>0.54166666666666663</v>
      </c>
      <c r="D6" s="127">
        <f>Screening!T6</f>
        <v>0.64800000000000013</v>
      </c>
      <c r="G6" s="167"/>
      <c r="H6" s="167"/>
      <c r="I6" s="143"/>
      <c r="J6" s="167"/>
      <c r="K6" s="167"/>
      <c r="L6" s="167"/>
      <c r="M6" s="167"/>
      <c r="N6" s="143"/>
      <c r="O6" s="143"/>
      <c r="P6" s="143"/>
      <c r="Q6" s="143"/>
      <c r="R6" s="143"/>
      <c r="S6" s="143"/>
      <c r="T6" s="143"/>
    </row>
    <row r="7" spans="1:20">
      <c r="A7" s="117" t="s">
        <v>11</v>
      </c>
      <c r="B7">
        <f>1-B6</f>
        <v>0.2649999999999999</v>
      </c>
      <c r="C7">
        <f t="shared" ref="C7" si="0">1-C6</f>
        <v>0.45833333333333337</v>
      </c>
      <c r="G7" s="131"/>
      <c r="H7" s="131"/>
      <c r="I7" s="131"/>
      <c r="J7" s="131"/>
      <c r="K7" s="131"/>
      <c r="L7" s="131"/>
      <c r="M7" s="143"/>
      <c r="N7" s="143"/>
      <c r="O7" s="131"/>
      <c r="P7" s="131"/>
      <c r="Q7" s="131"/>
      <c r="R7" s="131"/>
      <c r="S7" s="131"/>
      <c r="T7" s="131"/>
    </row>
    <row r="8" spans="1:20">
      <c r="A8" s="117" t="s">
        <v>13</v>
      </c>
      <c r="B8">
        <v>0</v>
      </c>
      <c r="C8">
        <f>B9</f>
        <v>60</v>
      </c>
      <c r="G8" s="131"/>
      <c r="H8" s="131"/>
      <c r="I8" s="131"/>
      <c r="J8" s="131"/>
      <c r="K8" s="131"/>
      <c r="L8" s="131"/>
      <c r="M8" s="143"/>
      <c r="N8" s="143"/>
      <c r="O8" s="131"/>
      <c r="P8" s="131"/>
      <c r="Q8" s="131"/>
      <c r="R8" s="131"/>
      <c r="S8" s="131"/>
      <c r="T8" s="131"/>
    </row>
    <row r="9" spans="1:20">
      <c r="A9" s="117" t="s">
        <v>14</v>
      </c>
      <c r="B9">
        <f>ROUND(B5*10,0)*10+B8</f>
        <v>60</v>
      </c>
      <c r="C9">
        <f>ROUND(C5*10,0)*10+C8</f>
        <v>110</v>
      </c>
      <c r="F9" s="117"/>
      <c r="G9" s="143"/>
      <c r="H9" s="143"/>
      <c r="I9" s="143"/>
      <c r="J9" s="143"/>
      <c r="K9" s="143"/>
      <c r="L9" s="143"/>
      <c r="M9" s="143"/>
      <c r="N9" s="167"/>
      <c r="O9" s="143"/>
      <c r="P9" s="143"/>
      <c r="Q9" s="143"/>
      <c r="R9" s="143"/>
      <c r="S9" s="143"/>
      <c r="T9" s="143"/>
    </row>
    <row r="10" spans="1:20">
      <c r="A10" s="117" t="s">
        <v>9</v>
      </c>
      <c r="B10">
        <f>B6*B5</f>
        <v>0.40425000000000011</v>
      </c>
      <c r="C10">
        <f>C6*C5</f>
        <v>0.24374999999999999</v>
      </c>
      <c r="G10" s="143"/>
      <c r="H10" s="143"/>
      <c r="I10" s="143"/>
      <c r="J10" s="143"/>
      <c r="K10" s="143"/>
      <c r="L10" s="143"/>
      <c r="M10" s="143"/>
      <c r="N10" s="143"/>
      <c r="O10" s="143"/>
      <c r="P10" s="143"/>
      <c r="Q10" s="143"/>
      <c r="R10" s="143"/>
      <c r="S10" s="143"/>
      <c r="T10" s="143"/>
    </row>
    <row r="11" spans="1:20">
      <c r="A11" s="117" t="s">
        <v>10</v>
      </c>
      <c r="B11">
        <f>B5-B10</f>
        <v>0.14574999999999994</v>
      </c>
      <c r="C11">
        <f>C5-C10</f>
        <v>0.20625000000000002</v>
      </c>
    </row>
    <row r="13" spans="1:20">
      <c r="A13" s="117"/>
    </row>
    <row r="40" spans="1:9" ht="14" thickBot="1"/>
    <row r="41" spans="1:9" ht="56">
      <c r="A41" s="117" t="s">
        <v>21</v>
      </c>
      <c r="B41" s="132" t="s">
        <v>16</v>
      </c>
      <c r="C41" s="132" t="s">
        <v>15</v>
      </c>
      <c r="D41" s="25" t="s">
        <v>95</v>
      </c>
      <c r="E41" s="25" t="s">
        <v>96</v>
      </c>
      <c r="F41" s="25" t="s">
        <v>94</v>
      </c>
      <c r="G41" s="25" t="s">
        <v>97</v>
      </c>
      <c r="H41" s="128" t="s">
        <v>17</v>
      </c>
      <c r="I41" s="128" t="s">
        <v>12</v>
      </c>
    </row>
    <row r="42" spans="1:9">
      <c r="A42">
        <v>0</v>
      </c>
      <c r="B42" t="b">
        <v>1</v>
      </c>
      <c r="C42">
        <f t="shared" ref="C42:C52" si="1">A42*100</f>
        <v>0</v>
      </c>
      <c r="D42">
        <f>IF(OR(AND($C42&gt;$B$8,$C42&lt;$B$9),AND($C42=$B$8,NOT($B42)),AND($C42=$B$9,$B42)),$B$6*100,0)</f>
        <v>0</v>
      </c>
      <c r="E42">
        <f>IF(OR(AND($C42&gt;$B$8,$C42&lt;$B$9),AND($C42=$B$8,NOT($B42)),AND($C42=$B$9,$B42)),$B$7*100,0)</f>
        <v>0</v>
      </c>
      <c r="F42">
        <f t="shared" ref="F42:F63" si="2">IF(OR(AND($C42&gt;$C$8,$C42&lt;$C$9),AND($C42=$C$8,NOT($B42)),AND($C42=$C$9,$B42)),$C$6*100,0)</f>
        <v>0</v>
      </c>
      <c r="G42">
        <f t="shared" ref="G42:G63" si="3">IF(OR(AND($C42&gt;$C$8,$C42&lt;$C$9),AND($C42=$C$8,NOT($B42)),AND($C42=$C$9,$B42)),$C$7*100,0)</f>
        <v>0</v>
      </c>
      <c r="H42">
        <v>100</v>
      </c>
      <c r="I42" t="str">
        <f>IF(AND(D42,C42=$B$8),$D$41&amp;" "&amp;ROUND($B$5*100,0)&amp;"%",IF(AND(F42,C42=$C$8),$F$41&amp;" "&amp;ROUND($C$5*100,0)&amp;"%",""))</f>
        <v/>
      </c>
    </row>
    <row r="43" spans="1:9">
      <c r="A43">
        <v>0</v>
      </c>
      <c r="B43" t="b">
        <v>0</v>
      </c>
      <c r="C43">
        <f t="shared" si="1"/>
        <v>0</v>
      </c>
      <c r="D43">
        <f>IF(OR(AND($C43&gt;$B$8,$C43&lt;$B$9),AND($C43=$B$8,NOT($B43)),AND($C43=$B$9,$B43)),$B$6*100,0)</f>
        <v>73.500000000000014</v>
      </c>
      <c r="E43">
        <f t="shared" ref="E43:E63" si="4">IF(OR(AND($C43&gt;$B$8,$C43&lt;$B$9),AND($C43=$B$8,NOT($B43)),AND($C43=$B$9,$B43)),$B$7*100,0)</f>
        <v>26.499999999999989</v>
      </c>
      <c r="F43">
        <f t="shared" si="2"/>
        <v>0</v>
      </c>
      <c r="G43">
        <f t="shared" si="3"/>
        <v>0</v>
      </c>
      <c r="H43">
        <v>100</v>
      </c>
      <c r="I43" t="str">
        <f t="shared" ref="I43:I63" si="5">IF(AND(D43,C43=$B$8),$D$41&amp;" "&amp;ROUND($B$5*100,0)&amp;"%",IF(AND(F43,C43=$C$8),$F$41&amp;" "&amp;ROUND($C$5*100,0)&amp;"%",""))</f>
        <v>Gouvernance numérique 55%</v>
      </c>
    </row>
    <row r="44" spans="1:9">
      <c r="A44">
        <v>0.1</v>
      </c>
      <c r="B44" t="b">
        <v>1</v>
      </c>
      <c r="C44">
        <f t="shared" si="1"/>
        <v>10</v>
      </c>
      <c r="D44">
        <f t="shared" ref="D44:D63" si="6">IF(OR(AND($C44&gt;$B$8,$C44&lt;$B$9),AND($C44=$B$8,NOT($B44)),AND($C44=$B$9,$B44)),$B$6*100,0)</f>
        <v>73.500000000000014</v>
      </c>
      <c r="E44">
        <f t="shared" si="4"/>
        <v>26.499999999999989</v>
      </c>
      <c r="F44">
        <f t="shared" si="2"/>
        <v>0</v>
      </c>
      <c r="G44">
        <f t="shared" si="3"/>
        <v>0</v>
      </c>
      <c r="H44">
        <v>100</v>
      </c>
      <c r="I44" t="str">
        <f t="shared" si="5"/>
        <v/>
      </c>
    </row>
    <row r="45" spans="1:9">
      <c r="A45">
        <v>0.1</v>
      </c>
      <c r="B45" t="b">
        <v>0</v>
      </c>
      <c r="C45">
        <f t="shared" si="1"/>
        <v>10</v>
      </c>
      <c r="D45">
        <f t="shared" si="6"/>
        <v>73.500000000000014</v>
      </c>
      <c r="E45">
        <f t="shared" si="4"/>
        <v>26.499999999999989</v>
      </c>
      <c r="F45">
        <f t="shared" si="2"/>
        <v>0</v>
      </c>
      <c r="G45">
        <f t="shared" si="3"/>
        <v>0</v>
      </c>
      <c r="H45">
        <v>100</v>
      </c>
      <c r="I45" t="str">
        <f t="shared" si="5"/>
        <v/>
      </c>
    </row>
    <row r="46" spans="1:9">
      <c r="A46">
        <v>0.2</v>
      </c>
      <c r="B46" t="b">
        <v>1</v>
      </c>
      <c r="C46">
        <f t="shared" si="1"/>
        <v>20</v>
      </c>
      <c r="D46">
        <f t="shared" si="6"/>
        <v>73.500000000000014</v>
      </c>
      <c r="E46">
        <f t="shared" si="4"/>
        <v>26.499999999999989</v>
      </c>
      <c r="F46">
        <f t="shared" si="2"/>
        <v>0</v>
      </c>
      <c r="G46">
        <f t="shared" si="3"/>
        <v>0</v>
      </c>
      <c r="H46">
        <v>100</v>
      </c>
      <c r="I46" t="str">
        <f t="shared" si="5"/>
        <v/>
      </c>
    </row>
    <row r="47" spans="1:9">
      <c r="A47" s="117">
        <v>0.2</v>
      </c>
      <c r="B47" t="b">
        <v>0</v>
      </c>
      <c r="C47">
        <f t="shared" si="1"/>
        <v>20</v>
      </c>
      <c r="D47">
        <f t="shared" si="6"/>
        <v>73.500000000000014</v>
      </c>
      <c r="E47">
        <f t="shared" si="4"/>
        <v>26.499999999999989</v>
      </c>
      <c r="F47">
        <f t="shared" si="2"/>
        <v>0</v>
      </c>
      <c r="G47">
        <f t="shared" si="3"/>
        <v>0</v>
      </c>
      <c r="H47">
        <v>100</v>
      </c>
      <c r="I47" t="str">
        <f t="shared" si="5"/>
        <v/>
      </c>
    </row>
    <row r="48" spans="1:9">
      <c r="A48">
        <v>0.3</v>
      </c>
      <c r="B48" t="b">
        <v>1</v>
      </c>
      <c r="C48">
        <f t="shared" si="1"/>
        <v>30</v>
      </c>
      <c r="D48">
        <f t="shared" si="6"/>
        <v>73.500000000000014</v>
      </c>
      <c r="E48">
        <f t="shared" si="4"/>
        <v>26.499999999999989</v>
      </c>
      <c r="F48">
        <f t="shared" si="2"/>
        <v>0</v>
      </c>
      <c r="G48">
        <f t="shared" si="3"/>
        <v>0</v>
      </c>
      <c r="H48">
        <v>100</v>
      </c>
      <c r="I48" t="str">
        <f t="shared" si="5"/>
        <v/>
      </c>
    </row>
    <row r="49" spans="1:9">
      <c r="A49">
        <v>0.3</v>
      </c>
      <c r="B49" t="b">
        <v>0</v>
      </c>
      <c r="C49">
        <f t="shared" si="1"/>
        <v>30</v>
      </c>
      <c r="D49">
        <f t="shared" si="6"/>
        <v>73.500000000000014</v>
      </c>
      <c r="E49">
        <f t="shared" si="4"/>
        <v>26.499999999999989</v>
      </c>
      <c r="F49">
        <f t="shared" si="2"/>
        <v>0</v>
      </c>
      <c r="G49">
        <f t="shared" si="3"/>
        <v>0</v>
      </c>
      <c r="H49">
        <v>100</v>
      </c>
      <c r="I49" t="str">
        <f t="shared" si="5"/>
        <v/>
      </c>
    </row>
    <row r="50" spans="1:9">
      <c r="A50">
        <v>0.4</v>
      </c>
      <c r="B50" t="b">
        <v>1</v>
      </c>
      <c r="C50">
        <f t="shared" si="1"/>
        <v>40</v>
      </c>
      <c r="D50">
        <f t="shared" si="6"/>
        <v>73.500000000000014</v>
      </c>
      <c r="E50">
        <f t="shared" si="4"/>
        <v>26.499999999999989</v>
      </c>
      <c r="F50">
        <f t="shared" si="2"/>
        <v>0</v>
      </c>
      <c r="G50">
        <f t="shared" si="3"/>
        <v>0</v>
      </c>
      <c r="H50">
        <v>100</v>
      </c>
      <c r="I50" t="str">
        <f t="shared" si="5"/>
        <v/>
      </c>
    </row>
    <row r="51" spans="1:9">
      <c r="A51">
        <v>0.4</v>
      </c>
      <c r="B51" t="b">
        <v>0</v>
      </c>
      <c r="C51">
        <f t="shared" si="1"/>
        <v>40</v>
      </c>
      <c r="D51">
        <f t="shared" si="6"/>
        <v>73.500000000000014</v>
      </c>
      <c r="E51">
        <f t="shared" si="4"/>
        <v>26.499999999999989</v>
      </c>
      <c r="F51">
        <f t="shared" si="2"/>
        <v>0</v>
      </c>
      <c r="G51">
        <f t="shared" si="3"/>
        <v>0</v>
      </c>
      <c r="H51">
        <v>100</v>
      </c>
      <c r="I51" t="str">
        <f t="shared" si="5"/>
        <v/>
      </c>
    </row>
    <row r="52" spans="1:9">
      <c r="A52">
        <v>0.5</v>
      </c>
      <c r="B52" t="b">
        <v>1</v>
      </c>
      <c r="C52">
        <f t="shared" si="1"/>
        <v>50</v>
      </c>
      <c r="D52">
        <f t="shared" si="6"/>
        <v>73.500000000000014</v>
      </c>
      <c r="E52">
        <f t="shared" si="4"/>
        <v>26.499999999999989</v>
      </c>
      <c r="F52">
        <f t="shared" si="2"/>
        <v>0</v>
      </c>
      <c r="G52">
        <f t="shared" si="3"/>
        <v>0</v>
      </c>
      <c r="H52">
        <v>100</v>
      </c>
      <c r="I52" t="str">
        <f t="shared" si="5"/>
        <v/>
      </c>
    </row>
    <row r="53" spans="1:9">
      <c r="A53">
        <v>0.5</v>
      </c>
      <c r="B53" t="b">
        <v>0</v>
      </c>
      <c r="C53">
        <v>50</v>
      </c>
      <c r="D53">
        <f t="shared" si="6"/>
        <v>73.500000000000014</v>
      </c>
      <c r="E53">
        <f t="shared" si="4"/>
        <v>26.499999999999989</v>
      </c>
      <c r="F53">
        <f t="shared" si="2"/>
        <v>0</v>
      </c>
      <c r="G53">
        <f t="shared" si="3"/>
        <v>0</v>
      </c>
      <c r="H53">
        <v>100</v>
      </c>
      <c r="I53" t="str">
        <f t="shared" si="5"/>
        <v/>
      </c>
    </row>
    <row r="54" spans="1:9">
      <c r="A54">
        <v>0.6</v>
      </c>
      <c r="B54" t="b">
        <v>1</v>
      </c>
      <c r="C54">
        <f t="shared" ref="C54:C63" si="7">A54*100</f>
        <v>60</v>
      </c>
      <c r="D54">
        <f t="shared" si="6"/>
        <v>73.500000000000014</v>
      </c>
      <c r="E54">
        <f t="shared" si="4"/>
        <v>26.499999999999989</v>
      </c>
      <c r="F54">
        <f t="shared" si="2"/>
        <v>0</v>
      </c>
      <c r="G54">
        <f t="shared" si="3"/>
        <v>0</v>
      </c>
      <c r="H54">
        <v>100</v>
      </c>
      <c r="I54" t="str">
        <f t="shared" si="5"/>
        <v/>
      </c>
    </row>
    <row r="55" spans="1:9">
      <c r="A55">
        <v>0.6</v>
      </c>
      <c r="B55" t="b">
        <v>0</v>
      </c>
      <c r="C55">
        <f t="shared" si="7"/>
        <v>60</v>
      </c>
      <c r="D55">
        <f t="shared" si="6"/>
        <v>0</v>
      </c>
      <c r="E55">
        <f t="shared" si="4"/>
        <v>0</v>
      </c>
      <c r="F55">
        <f t="shared" si="2"/>
        <v>54.166666666666664</v>
      </c>
      <c r="G55">
        <f t="shared" si="3"/>
        <v>45.833333333333336</v>
      </c>
      <c r="H55">
        <v>100</v>
      </c>
      <c r="I55" t="str">
        <f t="shared" si="5"/>
        <v>Produit / service numérique 45%</v>
      </c>
    </row>
    <row r="56" spans="1:9">
      <c r="A56">
        <v>0.7</v>
      </c>
      <c r="B56" t="b">
        <v>1</v>
      </c>
      <c r="C56">
        <f t="shared" si="7"/>
        <v>70</v>
      </c>
      <c r="D56">
        <f t="shared" si="6"/>
        <v>0</v>
      </c>
      <c r="E56">
        <f t="shared" si="4"/>
        <v>0</v>
      </c>
      <c r="F56">
        <f t="shared" si="2"/>
        <v>54.166666666666664</v>
      </c>
      <c r="G56">
        <f t="shared" si="3"/>
        <v>45.833333333333336</v>
      </c>
      <c r="H56">
        <v>100</v>
      </c>
      <c r="I56" t="str">
        <f t="shared" si="5"/>
        <v/>
      </c>
    </row>
    <row r="57" spans="1:9">
      <c r="A57">
        <v>0.7</v>
      </c>
      <c r="B57" t="b">
        <v>0</v>
      </c>
      <c r="C57">
        <f t="shared" si="7"/>
        <v>70</v>
      </c>
      <c r="D57">
        <f t="shared" si="6"/>
        <v>0</v>
      </c>
      <c r="E57">
        <f t="shared" si="4"/>
        <v>0</v>
      </c>
      <c r="F57">
        <f t="shared" si="2"/>
        <v>54.166666666666664</v>
      </c>
      <c r="G57">
        <f t="shared" si="3"/>
        <v>45.833333333333336</v>
      </c>
      <c r="H57">
        <v>100</v>
      </c>
      <c r="I57" t="str">
        <f t="shared" si="5"/>
        <v/>
      </c>
    </row>
    <row r="58" spans="1:9">
      <c r="A58">
        <v>0.8</v>
      </c>
      <c r="B58" t="b">
        <v>1</v>
      </c>
      <c r="C58">
        <f t="shared" si="7"/>
        <v>80</v>
      </c>
      <c r="D58">
        <f t="shared" si="6"/>
        <v>0</v>
      </c>
      <c r="E58">
        <f t="shared" si="4"/>
        <v>0</v>
      </c>
      <c r="F58">
        <f t="shared" si="2"/>
        <v>54.166666666666664</v>
      </c>
      <c r="G58">
        <f t="shared" si="3"/>
        <v>45.833333333333336</v>
      </c>
      <c r="H58">
        <v>100</v>
      </c>
      <c r="I58" t="str">
        <f t="shared" si="5"/>
        <v/>
      </c>
    </row>
    <row r="59" spans="1:9">
      <c r="A59">
        <v>0.8</v>
      </c>
      <c r="B59" t="b">
        <v>0</v>
      </c>
      <c r="C59">
        <f t="shared" si="7"/>
        <v>80</v>
      </c>
      <c r="D59">
        <f t="shared" si="6"/>
        <v>0</v>
      </c>
      <c r="E59">
        <f t="shared" si="4"/>
        <v>0</v>
      </c>
      <c r="F59">
        <f t="shared" si="2"/>
        <v>54.166666666666664</v>
      </c>
      <c r="G59">
        <f t="shared" si="3"/>
        <v>45.833333333333336</v>
      </c>
      <c r="H59">
        <v>100</v>
      </c>
      <c r="I59" t="str">
        <f t="shared" si="5"/>
        <v/>
      </c>
    </row>
    <row r="60" spans="1:9">
      <c r="A60">
        <v>0.9</v>
      </c>
      <c r="B60" t="b">
        <v>1</v>
      </c>
      <c r="C60">
        <f t="shared" si="7"/>
        <v>90</v>
      </c>
      <c r="D60">
        <f t="shared" si="6"/>
        <v>0</v>
      </c>
      <c r="E60">
        <f t="shared" si="4"/>
        <v>0</v>
      </c>
      <c r="F60">
        <f t="shared" si="2"/>
        <v>54.166666666666664</v>
      </c>
      <c r="G60">
        <f t="shared" si="3"/>
        <v>45.833333333333336</v>
      </c>
      <c r="H60">
        <v>100</v>
      </c>
      <c r="I60" t="str">
        <f t="shared" si="5"/>
        <v/>
      </c>
    </row>
    <row r="61" spans="1:9">
      <c r="A61">
        <v>0.9</v>
      </c>
      <c r="B61" t="b">
        <v>0</v>
      </c>
      <c r="C61">
        <f t="shared" si="7"/>
        <v>90</v>
      </c>
      <c r="D61">
        <f t="shared" si="6"/>
        <v>0</v>
      </c>
      <c r="E61">
        <f t="shared" si="4"/>
        <v>0</v>
      </c>
      <c r="F61">
        <f t="shared" si="2"/>
        <v>54.166666666666664</v>
      </c>
      <c r="G61">
        <f t="shared" si="3"/>
        <v>45.833333333333336</v>
      </c>
      <c r="H61">
        <v>100</v>
      </c>
      <c r="I61" t="str">
        <f t="shared" si="5"/>
        <v/>
      </c>
    </row>
    <row r="62" spans="1:9">
      <c r="A62">
        <v>1</v>
      </c>
      <c r="B62" t="b">
        <v>1</v>
      </c>
      <c r="C62">
        <f t="shared" si="7"/>
        <v>100</v>
      </c>
      <c r="D62">
        <f t="shared" si="6"/>
        <v>0</v>
      </c>
      <c r="E62">
        <f t="shared" si="4"/>
        <v>0</v>
      </c>
      <c r="F62">
        <f t="shared" si="2"/>
        <v>54.166666666666664</v>
      </c>
      <c r="G62">
        <f t="shared" si="3"/>
        <v>45.833333333333336</v>
      </c>
      <c r="H62">
        <v>100</v>
      </c>
      <c r="I62" t="str">
        <f t="shared" si="5"/>
        <v/>
      </c>
    </row>
    <row r="63" spans="1:9">
      <c r="A63">
        <v>1</v>
      </c>
      <c r="B63" t="b">
        <v>0</v>
      </c>
      <c r="C63">
        <f t="shared" si="7"/>
        <v>100</v>
      </c>
      <c r="D63">
        <f t="shared" si="6"/>
        <v>0</v>
      </c>
      <c r="E63">
        <f t="shared" si="4"/>
        <v>0</v>
      </c>
      <c r="F63">
        <f t="shared" si="2"/>
        <v>54.166666666666664</v>
      </c>
      <c r="G63">
        <f t="shared" si="3"/>
        <v>45.833333333333336</v>
      </c>
      <c r="H63">
        <v>100</v>
      </c>
      <c r="I63" t="str">
        <f t="shared" si="5"/>
        <v/>
      </c>
    </row>
    <row r="64" spans="1:9">
      <c r="I64" t="str">
        <f>IF(ISBLANK(I63),0,IF(C64,$D$41&amp;" "&amp;ROUND($B$5*100,0)&amp;"%",IF(E64,#REF!&amp;" "&amp;ROUND(#REF!*100,0)&amp;"%",IF(G64,$F$41&amp;" "&amp;ROUND($C$5*100,0)&amp;"%",""))))</f>
        <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Screening</vt:lpstr>
      <vt:lpstr>Report</vt:lpstr>
      <vt:lpstr>_Data</vt:lpstr>
      <vt:lpstr>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Strubin</dc:creator>
  <cp:lastModifiedBy>Lea Strohm</cp:lastModifiedBy>
  <cp:lastPrinted>2019-11-21T10:24:41Z</cp:lastPrinted>
  <dcterms:created xsi:type="dcterms:W3CDTF">2001-01-08T07:59:37Z</dcterms:created>
  <dcterms:modified xsi:type="dcterms:W3CDTF">2021-05-21T15:59:58Z</dcterms:modified>
</cp:coreProperties>
</file>